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\EURO2024\V1.1\Grilles\"/>
    </mc:Choice>
  </mc:AlternateContent>
  <xr:revisionPtr revIDLastSave="0" documentId="13_ncr:1_{E36064FB-1B67-496E-B5FA-905C37318681}" xr6:coauthVersionLast="47" xr6:coauthVersionMax="47" xr10:uidLastSave="{00000000-0000-0000-0000-000000000000}"/>
  <bookViews>
    <workbookView xWindow="-120" yWindow="-120" windowWidth="28110" windowHeight="16440" activeTab="1" xr2:uid="{00000000-000D-0000-FFFF-FFFF00000000}"/>
  </bookViews>
  <sheets>
    <sheet name="Reglement" sheetId="6" r:id="rId1"/>
    <sheet name="Poules" sheetId="7" r:id="rId2"/>
    <sheet name="Phase Finale" sheetId="5" r:id="rId3"/>
    <sheet name="Grille" sheetId="1" state="hidden" r:id="rId4"/>
  </sheets>
  <definedNames>
    <definedName name="List_D1">'Phase Finale'!$L$70:$L$71</definedName>
    <definedName name="List_D2">'Phase Finale'!$L$72:$L$73</definedName>
    <definedName name="List_F">'Phase Finale'!$O$70:$O$71</definedName>
    <definedName name="List_H1">'Phase Finale'!$F$70:$F$71</definedName>
    <definedName name="List_H2">'Phase Finale'!$F$72:$F$73</definedName>
    <definedName name="List_H3">'Phase Finale'!$F$74:$F$75</definedName>
    <definedName name="List_H4">'Phase Finale'!$F$76:$F$77</definedName>
    <definedName name="List_H5">'Phase Finale'!$F$78:$F$79</definedName>
    <definedName name="List_H6">'Phase Finale'!$F$80:$F$81</definedName>
    <definedName name="List_H7">'Phase Finale'!$F$82:$F$83</definedName>
    <definedName name="List_H8">'Phase Finale'!$F$84:$F$85</definedName>
    <definedName name="List_Q1">'Phase Finale'!$I$70:$I$71</definedName>
    <definedName name="List_Q2">'Phase Finale'!$I$72:$I$73</definedName>
    <definedName name="List_Q3">'Phase Finale'!$I$74:$I$75</definedName>
    <definedName name="List_Q4">'Phase Finale'!$I$76:$I$77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" i="5" l="1"/>
  <c r="L63" i="5"/>
  <c r="U111" i="7"/>
  <c r="U74" i="7"/>
  <c r="U114" i="7"/>
  <c r="U113" i="7"/>
  <c r="U112" i="7"/>
  <c r="M40" i="1"/>
  <c r="M41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6" i="1"/>
  <c r="U105" i="7"/>
  <c r="U102" i="7"/>
  <c r="M8" i="7" l="1"/>
  <c r="I2" i="7"/>
  <c r="I8" i="7"/>
  <c r="L62" i="5"/>
  <c r="L60" i="5"/>
  <c r="L59" i="5"/>
  <c r="L58" i="5"/>
  <c r="L3" i="5"/>
  <c r="I3" i="5"/>
  <c r="F3" i="5"/>
  <c r="C3" i="5"/>
  <c r="BQ65" i="7"/>
  <c r="BP65" i="7"/>
  <c r="BO65" i="7"/>
  <c r="BN65" i="7"/>
  <c r="BM65" i="7"/>
  <c r="BQ54" i="7"/>
  <c r="BP54" i="7"/>
  <c r="BO54" i="7"/>
  <c r="BN54" i="7"/>
  <c r="BM54" i="7"/>
  <c r="BQ43" i="7"/>
  <c r="BP43" i="7"/>
  <c r="BO43" i="7"/>
  <c r="BN43" i="7"/>
  <c r="BM43" i="7"/>
  <c r="BQ32" i="7"/>
  <c r="BP32" i="7"/>
  <c r="BO32" i="7"/>
  <c r="BN32" i="7"/>
  <c r="BM32" i="7"/>
  <c r="BQ21" i="7"/>
  <c r="BP21" i="7"/>
  <c r="BO21" i="7"/>
  <c r="BN21" i="7"/>
  <c r="BM21" i="7"/>
  <c r="BQ10" i="7"/>
  <c r="BP10" i="7"/>
  <c r="BO10" i="7"/>
  <c r="BN10" i="7"/>
  <c r="BM10" i="7"/>
  <c r="BK10" i="7"/>
  <c r="BK65" i="7"/>
  <c r="BK54" i="7"/>
  <c r="BK43" i="7"/>
  <c r="BK32" i="7"/>
  <c r="BK21" i="7"/>
  <c r="M63" i="7"/>
  <c r="M52" i="7"/>
  <c r="M41" i="7"/>
  <c r="M30" i="7"/>
  <c r="M19" i="7"/>
  <c r="W21" i="7"/>
  <c r="W32" i="7" s="1"/>
  <c r="W43" i="7" s="1"/>
  <c r="W54" i="7" s="1"/>
  <c r="W65" i="7" s="1"/>
  <c r="AD10" i="7"/>
  <c r="AD21" i="7" s="1"/>
  <c r="AD32" i="7" s="1"/>
  <c r="AD43" i="7" s="1"/>
  <c r="AD54" i="7" s="1"/>
  <c r="AD65" i="7" s="1"/>
  <c r="AC10" i="7"/>
  <c r="AC21" i="7" s="1"/>
  <c r="AC32" i="7" s="1"/>
  <c r="AC43" i="7" s="1"/>
  <c r="AC54" i="7" s="1"/>
  <c r="AC65" i="7" s="1"/>
  <c r="AB10" i="7"/>
  <c r="AB21" i="7" s="1"/>
  <c r="AB32" i="7" s="1"/>
  <c r="AB43" i="7" s="1"/>
  <c r="AB54" i="7" s="1"/>
  <c r="AB65" i="7" s="1"/>
  <c r="AA10" i="7"/>
  <c r="AA21" i="7" s="1"/>
  <c r="AA32" i="7" s="1"/>
  <c r="AA43" i="7" s="1"/>
  <c r="AA54" i="7" s="1"/>
  <c r="AA65" i="7" s="1"/>
  <c r="Z10" i="7"/>
  <c r="Z21" i="7" s="1"/>
  <c r="Z32" i="7" s="1"/>
  <c r="Z43" i="7" s="1"/>
  <c r="Z54" i="7" s="1"/>
  <c r="Z65" i="7" s="1"/>
  <c r="Y10" i="7"/>
  <c r="Y21" i="7" s="1"/>
  <c r="Y32" i="7" s="1"/>
  <c r="Y43" i="7" s="1"/>
  <c r="Y54" i="7" s="1"/>
  <c r="Y65" i="7" s="1"/>
  <c r="X10" i="7"/>
  <c r="X21" i="7" s="1"/>
  <c r="X32" i="7" s="1"/>
  <c r="X43" i="7" s="1"/>
  <c r="X54" i="7" s="1"/>
  <c r="X65" i="7" s="1"/>
  <c r="I63" i="7"/>
  <c r="I52" i="7"/>
  <c r="I41" i="7"/>
  <c r="I30" i="7"/>
  <c r="I19" i="7"/>
  <c r="I97" i="1" l="1"/>
  <c r="I96" i="1"/>
  <c r="I95" i="1"/>
  <c r="I93" i="1"/>
  <c r="I94" i="1"/>
  <c r="I92" i="1"/>
  <c r="I90" i="1"/>
  <c r="I88" i="1"/>
  <c r="I91" i="1"/>
  <c r="I89" i="1"/>
  <c r="I4" i="7"/>
  <c r="T8" i="7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6" i="1"/>
  <c r="H89" i="1"/>
  <c r="H90" i="1"/>
  <c r="H91" i="1"/>
  <c r="H88" i="1"/>
  <c r="H93" i="1" l="1"/>
  <c r="H94" i="1"/>
  <c r="H95" i="1"/>
  <c r="H96" i="1"/>
  <c r="H97" i="1"/>
  <c r="H92" i="1"/>
  <c r="I41" i="1" l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L70" i="7"/>
  <c r="L69" i="7"/>
  <c r="L68" i="7"/>
  <c r="L67" i="7"/>
  <c r="L66" i="7"/>
  <c r="AJ69" i="7" s="1"/>
  <c r="L65" i="7"/>
  <c r="AJ67" i="7" s="1"/>
  <c r="L59" i="7"/>
  <c r="L58" i="7"/>
  <c r="L57" i="7"/>
  <c r="L56" i="7"/>
  <c r="L55" i="7"/>
  <c r="AJ58" i="7" s="1"/>
  <c r="L54" i="7"/>
  <c r="L48" i="7"/>
  <c r="L47" i="7"/>
  <c r="L46" i="7"/>
  <c r="L45" i="7"/>
  <c r="L44" i="7"/>
  <c r="L43" i="7"/>
  <c r="L37" i="7"/>
  <c r="L36" i="7"/>
  <c r="L35" i="7"/>
  <c r="L34" i="7"/>
  <c r="L33" i="7"/>
  <c r="AJ36" i="7" s="1"/>
  <c r="L32" i="7"/>
  <c r="L26" i="7"/>
  <c r="L25" i="7"/>
  <c r="L24" i="7"/>
  <c r="L23" i="7"/>
  <c r="L22" i="7"/>
  <c r="L21" i="7"/>
  <c r="L15" i="7"/>
  <c r="L14" i="7"/>
  <c r="L13" i="7"/>
  <c r="L12" i="7"/>
  <c r="L11" i="7"/>
  <c r="AJ14" i="7" s="1"/>
  <c r="L10" i="7"/>
  <c r="AJ12" i="7" s="1"/>
  <c r="I70" i="7"/>
  <c r="I69" i="7"/>
  <c r="I68" i="7"/>
  <c r="I67" i="7"/>
  <c r="I66" i="7"/>
  <c r="AJ68" i="7" s="1"/>
  <c r="I65" i="7"/>
  <c r="AJ66" i="7" s="1"/>
  <c r="I59" i="7"/>
  <c r="I58" i="7"/>
  <c r="I57" i="7"/>
  <c r="I56" i="7"/>
  <c r="I55" i="7"/>
  <c r="I54" i="7"/>
  <c r="AJ55" i="7" s="1"/>
  <c r="I48" i="7"/>
  <c r="I47" i="7"/>
  <c r="I46" i="7"/>
  <c r="I45" i="7"/>
  <c r="I44" i="7"/>
  <c r="I43" i="7"/>
  <c r="AJ44" i="7" s="1"/>
  <c r="I37" i="7"/>
  <c r="I36" i="7"/>
  <c r="I35" i="7"/>
  <c r="I34" i="7"/>
  <c r="I33" i="7"/>
  <c r="I32" i="7"/>
  <c r="AJ33" i="7" s="1"/>
  <c r="I26" i="7"/>
  <c r="I25" i="7"/>
  <c r="I24" i="7"/>
  <c r="I23" i="7"/>
  <c r="I22" i="7"/>
  <c r="I21" i="7"/>
  <c r="I15" i="7"/>
  <c r="I14" i="7"/>
  <c r="I13" i="7"/>
  <c r="I12" i="7"/>
  <c r="I11" i="7"/>
  <c r="I10" i="7"/>
  <c r="AJ11" i="7" s="1"/>
  <c r="O70" i="7"/>
  <c r="N70" i="7"/>
  <c r="M70" i="7"/>
  <c r="O69" i="7"/>
  <c r="N69" i="7"/>
  <c r="M69" i="7"/>
  <c r="O68" i="7"/>
  <c r="N68" i="7"/>
  <c r="M68" i="7"/>
  <c r="O67" i="7"/>
  <c r="N67" i="7"/>
  <c r="M67" i="7"/>
  <c r="O66" i="7"/>
  <c r="N66" i="7"/>
  <c r="M66" i="7"/>
  <c r="O65" i="7"/>
  <c r="N65" i="7"/>
  <c r="M65" i="7"/>
  <c r="O59" i="7"/>
  <c r="N59" i="7"/>
  <c r="M59" i="7"/>
  <c r="O58" i="7"/>
  <c r="N58" i="7"/>
  <c r="M58" i="7"/>
  <c r="O57" i="7"/>
  <c r="N57" i="7"/>
  <c r="M57" i="7"/>
  <c r="O56" i="7"/>
  <c r="N56" i="7"/>
  <c r="M56" i="7"/>
  <c r="O55" i="7"/>
  <c r="N55" i="7"/>
  <c r="M55" i="7"/>
  <c r="O54" i="7"/>
  <c r="N54" i="7"/>
  <c r="M54" i="7"/>
  <c r="O48" i="7"/>
  <c r="N48" i="7"/>
  <c r="M48" i="7"/>
  <c r="O47" i="7"/>
  <c r="N47" i="7"/>
  <c r="M47" i="7"/>
  <c r="O46" i="7"/>
  <c r="N46" i="7"/>
  <c r="M46" i="7"/>
  <c r="O45" i="7"/>
  <c r="N45" i="7"/>
  <c r="M45" i="7"/>
  <c r="O44" i="7"/>
  <c r="N44" i="7"/>
  <c r="M44" i="7"/>
  <c r="O43" i="7"/>
  <c r="N43" i="7"/>
  <c r="M43" i="7"/>
  <c r="O37" i="7"/>
  <c r="N37" i="7"/>
  <c r="M37" i="7"/>
  <c r="O36" i="7"/>
  <c r="N36" i="7"/>
  <c r="M36" i="7"/>
  <c r="O35" i="7"/>
  <c r="N35" i="7"/>
  <c r="M35" i="7"/>
  <c r="O34" i="7"/>
  <c r="N34" i="7"/>
  <c r="M34" i="7"/>
  <c r="O33" i="7"/>
  <c r="N33" i="7"/>
  <c r="M33" i="7"/>
  <c r="O32" i="7"/>
  <c r="N32" i="7"/>
  <c r="M32" i="7"/>
  <c r="O26" i="7"/>
  <c r="N26" i="7"/>
  <c r="M26" i="7"/>
  <c r="O25" i="7"/>
  <c r="N25" i="7"/>
  <c r="M25" i="7"/>
  <c r="O24" i="7"/>
  <c r="N24" i="7"/>
  <c r="M24" i="7"/>
  <c r="O23" i="7"/>
  <c r="N23" i="7"/>
  <c r="M23" i="7"/>
  <c r="O22" i="7"/>
  <c r="N22" i="7"/>
  <c r="M22" i="7"/>
  <c r="O21" i="7"/>
  <c r="N21" i="7"/>
  <c r="M21" i="7"/>
  <c r="O15" i="7"/>
  <c r="N15" i="7"/>
  <c r="M15" i="7"/>
  <c r="O14" i="7"/>
  <c r="N14" i="7"/>
  <c r="M14" i="7"/>
  <c r="O13" i="7"/>
  <c r="N13" i="7"/>
  <c r="M13" i="7"/>
  <c r="O12" i="7"/>
  <c r="N12" i="7"/>
  <c r="M12" i="7"/>
  <c r="O11" i="7"/>
  <c r="N11" i="7"/>
  <c r="M11" i="7"/>
  <c r="O10" i="7"/>
  <c r="N10" i="7"/>
  <c r="M10" i="7"/>
  <c r="H4" i="1"/>
  <c r="H3" i="1"/>
  <c r="H2" i="1"/>
  <c r="N3" i="7"/>
  <c r="P70" i="7"/>
  <c r="S70" i="7" s="1"/>
  <c r="E70" i="7"/>
  <c r="F70" i="7" s="1"/>
  <c r="P69" i="7"/>
  <c r="S69" i="7" s="1"/>
  <c r="E69" i="7"/>
  <c r="P68" i="7"/>
  <c r="Q68" i="7" s="1"/>
  <c r="E68" i="7"/>
  <c r="P67" i="7"/>
  <c r="R67" i="7" s="1"/>
  <c r="E67" i="7"/>
  <c r="F67" i="7" s="1"/>
  <c r="P66" i="7"/>
  <c r="Q66" i="7" s="1"/>
  <c r="E66" i="7"/>
  <c r="P65" i="7"/>
  <c r="Q65" i="7" s="1"/>
  <c r="E65" i="7"/>
  <c r="P59" i="7"/>
  <c r="E59" i="7"/>
  <c r="F59" i="7" s="1"/>
  <c r="P58" i="7"/>
  <c r="S58" i="7" s="1"/>
  <c r="E58" i="7"/>
  <c r="F58" i="7" s="1"/>
  <c r="P57" i="7"/>
  <c r="E57" i="7"/>
  <c r="F57" i="7" s="1"/>
  <c r="P56" i="7"/>
  <c r="S56" i="7" s="1"/>
  <c r="E56" i="7"/>
  <c r="F56" i="7" s="1"/>
  <c r="P55" i="7"/>
  <c r="E55" i="7"/>
  <c r="F55" i="7" s="1"/>
  <c r="P54" i="7"/>
  <c r="Q54" i="7" s="1"/>
  <c r="E54" i="7"/>
  <c r="H54" i="7" s="1"/>
  <c r="P48" i="7"/>
  <c r="S48" i="7" s="1"/>
  <c r="E48" i="7"/>
  <c r="H48" i="7" s="1"/>
  <c r="P47" i="7"/>
  <c r="S47" i="7" s="1"/>
  <c r="E47" i="7"/>
  <c r="H47" i="7" s="1"/>
  <c r="P46" i="7"/>
  <c r="S46" i="7" s="1"/>
  <c r="E46" i="7"/>
  <c r="H46" i="7" s="1"/>
  <c r="P45" i="7"/>
  <c r="S45" i="7" s="1"/>
  <c r="E45" i="7"/>
  <c r="F45" i="7" s="1"/>
  <c r="P44" i="7"/>
  <c r="S44" i="7" s="1"/>
  <c r="E44" i="7"/>
  <c r="P43" i="7"/>
  <c r="Q43" i="7" s="1"/>
  <c r="E43" i="7"/>
  <c r="H43" i="7" s="1"/>
  <c r="P37" i="7"/>
  <c r="S37" i="7" s="1"/>
  <c r="E37" i="7"/>
  <c r="F37" i="7" s="1"/>
  <c r="P36" i="7"/>
  <c r="E36" i="7"/>
  <c r="F36" i="7" s="1"/>
  <c r="P35" i="7"/>
  <c r="S35" i="7" s="1"/>
  <c r="E35" i="7"/>
  <c r="F35" i="7" s="1"/>
  <c r="P34" i="7"/>
  <c r="E34" i="7"/>
  <c r="F34" i="7" s="1"/>
  <c r="P33" i="7"/>
  <c r="S33" i="7" s="1"/>
  <c r="E33" i="7"/>
  <c r="H33" i="7" s="1"/>
  <c r="P32" i="7"/>
  <c r="Q32" i="7" s="1"/>
  <c r="E32" i="7"/>
  <c r="H32" i="7" s="1"/>
  <c r="P26" i="7"/>
  <c r="S26" i="7" s="1"/>
  <c r="E26" i="7"/>
  <c r="G26" i="7" s="1"/>
  <c r="P25" i="7"/>
  <c r="S25" i="7" s="1"/>
  <c r="E25" i="7"/>
  <c r="F25" i="7" s="1"/>
  <c r="P24" i="7"/>
  <c r="S24" i="7" s="1"/>
  <c r="E24" i="7"/>
  <c r="F24" i="7" s="1"/>
  <c r="P23" i="7"/>
  <c r="Q23" i="7" s="1"/>
  <c r="E23" i="7"/>
  <c r="F23" i="7" s="1"/>
  <c r="P22" i="7"/>
  <c r="S22" i="7" s="1"/>
  <c r="E22" i="7"/>
  <c r="G22" i="7" s="1"/>
  <c r="P21" i="7"/>
  <c r="Q21" i="7" s="1"/>
  <c r="E21" i="7"/>
  <c r="P15" i="7"/>
  <c r="R15" i="7" s="1"/>
  <c r="E15" i="7"/>
  <c r="F15" i="7" s="1"/>
  <c r="P14" i="7"/>
  <c r="R14" i="7" s="1"/>
  <c r="E14" i="7"/>
  <c r="F14" i="7" s="1"/>
  <c r="P13" i="7"/>
  <c r="S13" i="7" s="1"/>
  <c r="E13" i="7"/>
  <c r="F13" i="7" s="1"/>
  <c r="P12" i="7"/>
  <c r="S12" i="7" s="1"/>
  <c r="E12" i="7"/>
  <c r="F12" i="7" s="1"/>
  <c r="P11" i="7"/>
  <c r="S11" i="7" s="1"/>
  <c r="E11" i="7"/>
  <c r="F11" i="7" s="1"/>
  <c r="P10" i="7"/>
  <c r="Q10" i="7" s="1"/>
  <c r="E10" i="7"/>
  <c r="F10" i="7" s="1"/>
  <c r="AM68" i="7" l="1"/>
  <c r="AR69" i="7"/>
  <c r="AS69" i="7"/>
  <c r="BH65" i="7"/>
  <c r="AZ65" i="7"/>
  <c r="BF65" i="7"/>
  <c r="AS67" i="7"/>
  <c r="AX65" i="7"/>
  <c r="AX69" i="7" s="1"/>
  <c r="AR67" i="7"/>
  <c r="AS66" i="7"/>
  <c r="BE65" i="7"/>
  <c r="AR66" i="7"/>
  <c r="AW65" i="7"/>
  <c r="AW67" i="7" s="1"/>
  <c r="AR68" i="7"/>
  <c r="AS68" i="7"/>
  <c r="BG65" i="7"/>
  <c r="AY65" i="7"/>
  <c r="AY69" i="7" s="1"/>
  <c r="H65" i="7"/>
  <c r="AM66" i="7"/>
  <c r="F69" i="7"/>
  <c r="AM69" i="7"/>
  <c r="F68" i="7"/>
  <c r="AM67" i="7"/>
  <c r="AJ34" i="7"/>
  <c r="BF32" i="7" s="1"/>
  <c r="BK13" i="7"/>
  <c r="AJ13" i="7"/>
  <c r="BK67" i="7"/>
  <c r="BK46" i="7"/>
  <c r="AJ46" i="7"/>
  <c r="BG43" i="7" s="1"/>
  <c r="BK45" i="7"/>
  <c r="AJ45" i="7"/>
  <c r="BF43" i="7" s="1"/>
  <c r="BK22" i="7"/>
  <c r="AJ22" i="7"/>
  <c r="BE21" i="7" s="1"/>
  <c r="BK24" i="7"/>
  <c r="AJ24" i="7"/>
  <c r="BG21" i="7" s="1"/>
  <c r="BK47" i="7"/>
  <c r="AJ47" i="7"/>
  <c r="BH43" i="7" s="1"/>
  <c r="BK57" i="7"/>
  <c r="AJ57" i="7"/>
  <c r="BG54" i="7" s="1"/>
  <c r="BK23" i="7"/>
  <c r="AJ23" i="7"/>
  <c r="AR23" i="7" s="1"/>
  <c r="BK25" i="7"/>
  <c r="AJ25" i="7"/>
  <c r="AZ21" i="7" s="1"/>
  <c r="BK56" i="7"/>
  <c r="AJ56" i="7"/>
  <c r="BF54" i="7" s="1"/>
  <c r="BK35" i="7"/>
  <c r="AJ35" i="7"/>
  <c r="AY32" i="7" s="1"/>
  <c r="BK68" i="7"/>
  <c r="G69" i="7"/>
  <c r="AP69" i="7" s="1"/>
  <c r="H69" i="7"/>
  <c r="G70" i="7"/>
  <c r="R65" i="7"/>
  <c r="F43" i="7"/>
  <c r="H24" i="7"/>
  <c r="G13" i="7"/>
  <c r="BK69" i="7"/>
  <c r="BK33" i="7"/>
  <c r="G48" i="7"/>
  <c r="Q15" i="7"/>
  <c r="Q13" i="7"/>
  <c r="Q12" i="7"/>
  <c r="Q70" i="7"/>
  <c r="AX68" i="7" s="1"/>
  <c r="G43" i="7"/>
  <c r="Q11" i="7"/>
  <c r="R11" i="7"/>
  <c r="Q14" i="7"/>
  <c r="G12" i="7"/>
  <c r="R12" i="7"/>
  <c r="F33" i="7"/>
  <c r="G67" i="7"/>
  <c r="R13" i="7"/>
  <c r="Q45" i="7"/>
  <c r="R70" i="7"/>
  <c r="R44" i="7"/>
  <c r="G45" i="7"/>
  <c r="G46" i="7"/>
  <c r="F48" i="7"/>
  <c r="H55" i="7"/>
  <c r="R69" i="7"/>
  <c r="Q48" i="7"/>
  <c r="Q69" i="7"/>
  <c r="H70" i="7"/>
  <c r="H23" i="7"/>
  <c r="F26" i="7"/>
  <c r="G23" i="7"/>
  <c r="R24" i="7"/>
  <c r="H14" i="7"/>
  <c r="S14" i="7"/>
  <c r="H15" i="7"/>
  <c r="S15" i="7"/>
  <c r="H12" i="7"/>
  <c r="H13" i="7"/>
  <c r="G14" i="7"/>
  <c r="G15" i="7"/>
  <c r="H10" i="7"/>
  <c r="S10" i="7"/>
  <c r="G10" i="7"/>
  <c r="R10" i="7"/>
  <c r="BK58" i="7"/>
  <c r="BK66" i="7"/>
  <c r="BK36" i="7"/>
  <c r="BK44" i="7"/>
  <c r="BK34" i="7"/>
  <c r="BH10" i="7"/>
  <c r="AZ10" i="7"/>
  <c r="BK14" i="7"/>
  <c r="BK12" i="7"/>
  <c r="AM12" i="7"/>
  <c r="BK11" i="7"/>
  <c r="BK55" i="7"/>
  <c r="AW54" i="7"/>
  <c r="AW58" i="7" s="1"/>
  <c r="AW43" i="7"/>
  <c r="BE43" i="7"/>
  <c r="AS44" i="7"/>
  <c r="AR33" i="7"/>
  <c r="BE10" i="7"/>
  <c r="AW10" i="7"/>
  <c r="G65" i="7"/>
  <c r="F65" i="7"/>
  <c r="Q67" i="7"/>
  <c r="G55" i="7"/>
  <c r="G47" i="7"/>
  <c r="H45" i="7"/>
  <c r="R45" i="7"/>
  <c r="F47" i="7"/>
  <c r="Q47" i="7"/>
  <c r="R48" i="7"/>
  <c r="Q44" i="7"/>
  <c r="F46" i="7"/>
  <c r="Q46" i="7"/>
  <c r="G33" i="7"/>
  <c r="S66" i="7"/>
  <c r="S68" i="7"/>
  <c r="R66" i="7"/>
  <c r="S67" i="7"/>
  <c r="H68" i="7"/>
  <c r="R68" i="7"/>
  <c r="S65" i="7"/>
  <c r="H67" i="7"/>
  <c r="G68" i="7"/>
  <c r="S43" i="7"/>
  <c r="AQ44" i="7"/>
  <c r="R43" i="7"/>
  <c r="AM44" i="7"/>
  <c r="AR44" i="7"/>
  <c r="R46" i="7"/>
  <c r="R47" i="7"/>
  <c r="AW32" i="7"/>
  <c r="BE32" i="7"/>
  <c r="H22" i="7"/>
  <c r="G24" i="7"/>
  <c r="Q24" i="7"/>
  <c r="H25" i="7"/>
  <c r="H26" i="7"/>
  <c r="R26" i="7"/>
  <c r="G25" i="7"/>
  <c r="R25" i="7"/>
  <c r="Q26" i="7"/>
  <c r="F21" i="7"/>
  <c r="G21" i="7"/>
  <c r="G44" i="7"/>
  <c r="H44" i="7"/>
  <c r="F44" i="7"/>
  <c r="Q22" i="7"/>
  <c r="R22" i="7"/>
  <c r="Q59" i="7"/>
  <c r="R59" i="7"/>
  <c r="S59" i="7"/>
  <c r="R21" i="7"/>
  <c r="S21" i="7"/>
  <c r="Q55" i="7"/>
  <c r="R55" i="7"/>
  <c r="S55" i="7"/>
  <c r="H21" i="7"/>
  <c r="R32" i="7"/>
  <c r="S32" i="7"/>
  <c r="G11" i="7"/>
  <c r="H11" i="7"/>
  <c r="Q34" i="7"/>
  <c r="R34" i="7"/>
  <c r="S34" i="7"/>
  <c r="Q36" i="7"/>
  <c r="R36" i="7"/>
  <c r="S36" i="7"/>
  <c r="S23" i="7"/>
  <c r="R23" i="7"/>
  <c r="Q57" i="7"/>
  <c r="R57" i="7"/>
  <c r="S57" i="7"/>
  <c r="AS58" i="7"/>
  <c r="G35" i="7"/>
  <c r="H35" i="7"/>
  <c r="BH32" i="7"/>
  <c r="AZ32" i="7"/>
  <c r="G37" i="7"/>
  <c r="H37" i="7"/>
  <c r="F32" i="7"/>
  <c r="G32" i="7"/>
  <c r="Q33" i="7"/>
  <c r="R33" i="7"/>
  <c r="Q35" i="7"/>
  <c r="R35" i="7"/>
  <c r="Q37" i="7"/>
  <c r="R37" i="7"/>
  <c r="R54" i="7"/>
  <c r="S54" i="7"/>
  <c r="Q56" i="7"/>
  <c r="R56" i="7"/>
  <c r="Q58" i="7"/>
  <c r="R58" i="7"/>
  <c r="AX10" i="7"/>
  <c r="BF10" i="7"/>
  <c r="F22" i="7"/>
  <c r="Q25" i="7"/>
  <c r="F66" i="7"/>
  <c r="G56" i="7"/>
  <c r="H56" i="7"/>
  <c r="G58" i="7"/>
  <c r="H58" i="7"/>
  <c r="G34" i="7"/>
  <c r="H34" i="7"/>
  <c r="G36" i="7"/>
  <c r="H36" i="7"/>
  <c r="F54" i="7"/>
  <c r="G54" i="7"/>
  <c r="G57" i="7"/>
  <c r="H57" i="7"/>
  <c r="AM58" i="7"/>
  <c r="BH54" i="7"/>
  <c r="AZ54" i="7"/>
  <c r="G59" i="7"/>
  <c r="H59" i="7"/>
  <c r="G66" i="7"/>
  <c r="AP68" i="7" s="1"/>
  <c r="H66" i="7"/>
  <c r="AQ68" i="7" s="1"/>
  <c r="AR58" i="7"/>
  <c r="O71" i="5"/>
  <c r="O70" i="5"/>
  <c r="L73" i="5"/>
  <c r="L72" i="5"/>
  <c r="L71" i="5"/>
  <c r="L70" i="5"/>
  <c r="I77" i="5"/>
  <c r="I76" i="5"/>
  <c r="I75" i="5"/>
  <c r="I74" i="5"/>
  <c r="I73" i="5"/>
  <c r="I72" i="5"/>
  <c r="I71" i="5"/>
  <c r="I70" i="5"/>
  <c r="AZ66" i="7" l="1"/>
  <c r="AT69" i="7"/>
  <c r="AT66" i="7"/>
  <c r="AY67" i="7"/>
  <c r="AW68" i="7"/>
  <c r="AY66" i="7"/>
  <c r="AT67" i="7"/>
  <c r="AT68" i="7"/>
  <c r="AQ69" i="7"/>
  <c r="AQ67" i="7"/>
  <c r="AO68" i="7"/>
  <c r="AN68" i="7" s="1"/>
  <c r="AZ68" i="7"/>
  <c r="AO66" i="7"/>
  <c r="AX66" i="7"/>
  <c r="AO69" i="7"/>
  <c r="AN69" i="7" s="1"/>
  <c r="AW69" i="7"/>
  <c r="AP67" i="7"/>
  <c r="AO67" i="7"/>
  <c r="AZ67" i="7"/>
  <c r="AP66" i="7"/>
  <c r="AQ66" i="7"/>
  <c r="AX32" i="7"/>
  <c r="AX36" i="7" s="1"/>
  <c r="AO44" i="7"/>
  <c r="AO58" i="7"/>
  <c r="AP44" i="7"/>
  <c r="AR25" i="7"/>
  <c r="BG32" i="7"/>
  <c r="AM47" i="7"/>
  <c r="AS25" i="7"/>
  <c r="AO25" i="7"/>
  <c r="AM25" i="7"/>
  <c r="BH21" i="7"/>
  <c r="AP24" i="7"/>
  <c r="AY21" i="7"/>
  <c r="AY23" i="7" s="1"/>
  <c r="AR24" i="7"/>
  <c r="AS24" i="7"/>
  <c r="AP22" i="7"/>
  <c r="AO56" i="7"/>
  <c r="AM24" i="7"/>
  <c r="AM56" i="7"/>
  <c r="AO45" i="7"/>
  <c r="AW45" i="7"/>
  <c r="AO47" i="7"/>
  <c r="AM23" i="7"/>
  <c r="AM45" i="7"/>
  <c r="AR56" i="7"/>
  <c r="AQ47" i="7"/>
  <c r="AS56" i="7"/>
  <c r="AR45" i="7"/>
  <c r="AQ45" i="7"/>
  <c r="AS47" i="7"/>
  <c r="AW47" i="7"/>
  <c r="AQ24" i="7"/>
  <c r="AS45" i="7"/>
  <c r="AX43" i="7"/>
  <c r="AX47" i="7" s="1"/>
  <c r="AP45" i="7"/>
  <c r="AO23" i="7"/>
  <c r="AX54" i="7"/>
  <c r="AX58" i="7" s="1"/>
  <c r="AR47" i="7"/>
  <c r="AZ43" i="7"/>
  <c r="AZ45" i="7" s="1"/>
  <c r="AM46" i="7"/>
  <c r="BG10" i="7"/>
  <c r="AY10" i="7"/>
  <c r="AY11" i="7" s="1"/>
  <c r="AW46" i="7"/>
  <c r="AP47" i="7"/>
  <c r="AQ25" i="7"/>
  <c r="AQ22" i="7"/>
  <c r="AR22" i="7"/>
  <c r="AZ22" i="7"/>
  <c r="AZ23" i="7"/>
  <c r="AS23" i="7"/>
  <c r="AT23" i="7" s="1"/>
  <c r="AP23" i="7"/>
  <c r="BF21" i="7"/>
  <c r="AX21" i="7"/>
  <c r="AX25" i="7" s="1"/>
  <c r="AO11" i="7"/>
  <c r="AS12" i="7"/>
  <c r="AP13" i="7"/>
  <c r="AM14" i="7"/>
  <c r="AZ12" i="7"/>
  <c r="AW13" i="7"/>
  <c r="AQ46" i="7"/>
  <c r="AR46" i="7"/>
  <c r="AT44" i="7"/>
  <c r="AS46" i="7"/>
  <c r="AY43" i="7"/>
  <c r="AO34" i="7"/>
  <c r="AZ33" i="7"/>
  <c r="AR36" i="7"/>
  <c r="AO35" i="7"/>
  <c r="AO36" i="7"/>
  <c r="AY34" i="7"/>
  <c r="AQ35" i="7"/>
  <c r="AS55" i="7"/>
  <c r="AR57" i="7"/>
  <c r="AW57" i="7"/>
  <c r="AQ57" i="7"/>
  <c r="AY54" i="7"/>
  <c r="AY56" i="7" s="1"/>
  <c r="AM57" i="7"/>
  <c r="BE54" i="7"/>
  <c r="AR55" i="7"/>
  <c r="AO57" i="7"/>
  <c r="AS57" i="7"/>
  <c r="AP57" i="7"/>
  <c r="AZ57" i="7"/>
  <c r="AM55" i="7"/>
  <c r="AQ55" i="7"/>
  <c r="AW56" i="7"/>
  <c r="AR35" i="7"/>
  <c r="AM33" i="7"/>
  <c r="AS35" i="7"/>
  <c r="AS34" i="7"/>
  <c r="AM35" i="7"/>
  <c r="AQ36" i="7"/>
  <c r="AZ35" i="7"/>
  <c r="AS36" i="7"/>
  <c r="AR34" i="7"/>
  <c r="AM36" i="7"/>
  <c r="AM34" i="7"/>
  <c r="AS33" i="7"/>
  <c r="AT33" i="7" s="1"/>
  <c r="AQ33" i="7"/>
  <c r="AW36" i="7"/>
  <c r="AM22" i="7"/>
  <c r="AW21" i="7"/>
  <c r="AW25" i="7" s="1"/>
  <c r="AS22" i="7"/>
  <c r="AW12" i="7"/>
  <c r="AQ13" i="7"/>
  <c r="AZ11" i="7"/>
  <c r="AM11" i="7"/>
  <c r="AP12" i="7"/>
  <c r="AS14" i="7"/>
  <c r="AO13" i="7"/>
  <c r="AX11" i="7"/>
  <c r="AQ12" i="7"/>
  <c r="AP14" i="7"/>
  <c r="AQ14" i="7"/>
  <c r="AR11" i="7"/>
  <c r="AO14" i="7"/>
  <c r="AS11" i="7"/>
  <c r="AR13" i="7"/>
  <c r="AM13" i="7"/>
  <c r="AR14" i="7"/>
  <c r="AW14" i="7"/>
  <c r="AS13" i="7"/>
  <c r="AO12" i="7"/>
  <c r="AR12" i="7"/>
  <c r="AZ13" i="7"/>
  <c r="AP11" i="7"/>
  <c r="AQ11" i="7"/>
  <c r="AZ56" i="7"/>
  <c r="AQ58" i="7"/>
  <c r="AT58" i="7"/>
  <c r="AQ56" i="7"/>
  <c r="AP58" i="7"/>
  <c r="AX33" i="7"/>
  <c r="AX35" i="7"/>
  <c r="AO22" i="7"/>
  <c r="AQ23" i="7"/>
  <c r="AZ55" i="7"/>
  <c r="AP56" i="7"/>
  <c r="AP55" i="7"/>
  <c r="AP46" i="7"/>
  <c r="AP36" i="7"/>
  <c r="AP34" i="7"/>
  <c r="AW34" i="7"/>
  <c r="AW35" i="7"/>
  <c r="AP33" i="7"/>
  <c r="AP35" i="7"/>
  <c r="AQ34" i="7"/>
  <c r="AO24" i="7"/>
  <c r="AP25" i="7"/>
  <c r="AX14" i="7"/>
  <c r="AX13" i="7"/>
  <c r="AY36" i="7"/>
  <c r="AZ34" i="7"/>
  <c r="AY33" i="7"/>
  <c r="AO55" i="7"/>
  <c r="AO46" i="7"/>
  <c r="AZ24" i="7"/>
  <c r="AO33" i="7"/>
  <c r="M70" i="5"/>
  <c r="M73" i="5"/>
  <c r="M72" i="5"/>
  <c r="P71" i="5"/>
  <c r="M71" i="5"/>
  <c r="Q70" i="5"/>
  <c r="P70" i="5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AN67" i="7" l="1"/>
  <c r="AL67" i="7" s="1"/>
  <c r="AN66" i="7"/>
  <c r="AL68" i="7"/>
  <c r="AL69" i="7"/>
  <c r="AN44" i="7"/>
  <c r="AL44" i="7" s="1"/>
  <c r="AN58" i="7"/>
  <c r="AL58" i="7" s="1"/>
  <c r="AY22" i="7"/>
  <c r="AY12" i="7"/>
  <c r="AY25" i="7"/>
  <c r="AT25" i="7"/>
  <c r="AZ46" i="7"/>
  <c r="AX46" i="7"/>
  <c r="AN25" i="7"/>
  <c r="AL25" i="7" s="1"/>
  <c r="AN24" i="7"/>
  <c r="AL24" i="7" s="1"/>
  <c r="AT24" i="7"/>
  <c r="AN22" i="7"/>
  <c r="AL22" i="7" s="1"/>
  <c r="AT45" i="7"/>
  <c r="AN56" i="7"/>
  <c r="AL56" i="7" s="1"/>
  <c r="AN45" i="7"/>
  <c r="AL45" i="7" s="1"/>
  <c r="AN47" i="7"/>
  <c r="AL47" i="7" s="1"/>
  <c r="AY14" i="7"/>
  <c r="AX57" i="7"/>
  <c r="AN23" i="7"/>
  <c r="AL23" i="7" s="1"/>
  <c r="AT47" i="7"/>
  <c r="AT56" i="7"/>
  <c r="AX55" i="7"/>
  <c r="AX44" i="7"/>
  <c r="AZ44" i="7"/>
  <c r="AN35" i="7"/>
  <c r="AL35" i="7" s="1"/>
  <c r="AT55" i="7"/>
  <c r="AT46" i="7"/>
  <c r="AN13" i="7"/>
  <c r="AL13" i="7" s="1"/>
  <c r="AN14" i="7"/>
  <c r="AL14" i="7" s="1"/>
  <c r="AT22" i="7"/>
  <c r="AN36" i="7"/>
  <c r="AL36" i="7" s="1"/>
  <c r="AT35" i="7"/>
  <c r="AN57" i="7"/>
  <c r="AL57" i="7" s="1"/>
  <c r="AT57" i="7"/>
  <c r="AT36" i="7"/>
  <c r="AN34" i="7"/>
  <c r="AL34" i="7" s="1"/>
  <c r="AT11" i="7"/>
  <c r="AN12" i="7"/>
  <c r="AL12" i="7" s="1"/>
  <c r="AX24" i="7"/>
  <c r="AX22" i="7"/>
  <c r="AT12" i="7"/>
  <c r="AN11" i="7"/>
  <c r="AL11" i="7" s="1"/>
  <c r="AY47" i="7"/>
  <c r="AY45" i="7"/>
  <c r="AN46" i="7"/>
  <c r="AL46" i="7" s="1"/>
  <c r="AY44" i="7"/>
  <c r="AT13" i="7"/>
  <c r="AT14" i="7"/>
  <c r="AY58" i="7"/>
  <c r="AY55" i="7"/>
  <c r="AT34" i="7"/>
  <c r="AW23" i="7"/>
  <c r="AW24" i="7"/>
  <c r="AN55" i="7"/>
  <c r="AL55" i="7" s="1"/>
  <c r="AN33" i="7"/>
  <c r="AL33" i="7" s="1"/>
  <c r="BJ68" i="7" l="1"/>
  <c r="BJ69" i="7"/>
  <c r="BJ67" i="7"/>
  <c r="BJ66" i="7"/>
  <c r="AL66" i="7"/>
  <c r="AV67" i="7" s="1"/>
  <c r="AU67" i="7" s="1"/>
  <c r="BJ24" i="7"/>
  <c r="BJ25" i="7"/>
  <c r="BJ23" i="7"/>
  <c r="BJ22" i="7"/>
  <c r="BJ33" i="7"/>
  <c r="BJ47" i="7"/>
  <c r="BJ45" i="7"/>
  <c r="BJ44" i="7"/>
  <c r="BJ46" i="7"/>
  <c r="BJ57" i="7"/>
  <c r="BJ14" i="7"/>
  <c r="BJ13" i="7"/>
  <c r="BJ12" i="7"/>
  <c r="BJ11" i="7"/>
  <c r="BJ35" i="7"/>
  <c r="BJ36" i="7"/>
  <c r="BJ34" i="7"/>
  <c r="BJ55" i="7"/>
  <c r="BJ58" i="7"/>
  <c r="BJ56" i="7"/>
  <c r="BI67" i="7" l="1"/>
  <c r="BI66" i="7"/>
  <c r="BC68" i="7"/>
  <c r="AV69" i="7"/>
  <c r="AU69" i="7" s="1"/>
  <c r="BA69" i="7"/>
  <c r="BA68" i="7"/>
  <c r="BD69" i="7"/>
  <c r="AV68" i="7"/>
  <c r="AU68" i="7" s="1"/>
  <c r="BD68" i="7"/>
  <c r="BE68" i="7" s="1"/>
  <c r="BI69" i="7"/>
  <c r="BI68" i="7"/>
  <c r="BD67" i="7"/>
  <c r="BC69" i="7"/>
  <c r="BG69" i="7" s="1"/>
  <c r="BD66" i="7"/>
  <c r="BC66" i="7"/>
  <c r="BA66" i="7"/>
  <c r="AV66" i="7"/>
  <c r="AU66" i="7" s="1"/>
  <c r="BA67" i="7"/>
  <c r="BC67" i="7"/>
  <c r="AV44" i="7"/>
  <c r="AU44" i="7" s="1"/>
  <c r="BD11" i="7"/>
  <c r="BC11" i="7"/>
  <c r="BA11" i="7"/>
  <c r="AV11" i="7"/>
  <c r="AU11" i="7" s="1"/>
  <c r="BD12" i="7"/>
  <c r="BC12" i="7"/>
  <c r="BA12" i="7"/>
  <c r="AV12" i="7"/>
  <c r="AU12" i="7" s="1"/>
  <c r="BC44" i="7"/>
  <c r="BD13" i="7"/>
  <c r="BC13" i="7"/>
  <c r="BA13" i="7"/>
  <c r="AV13" i="7"/>
  <c r="AU13" i="7" s="1"/>
  <c r="BA14" i="7"/>
  <c r="BD14" i="7"/>
  <c r="BC14" i="7"/>
  <c r="AV14" i="7"/>
  <c r="AU14" i="7" s="1"/>
  <c r="AV58" i="7"/>
  <c r="AU58" i="7" s="1"/>
  <c r="AV56" i="7"/>
  <c r="AU56" i="7" s="1"/>
  <c r="BC56" i="7"/>
  <c r="BD56" i="7"/>
  <c r="BC55" i="7"/>
  <c r="AV55" i="7"/>
  <c r="AU55" i="7" s="1"/>
  <c r="BD55" i="7"/>
  <c r="BD58" i="7"/>
  <c r="AV57" i="7"/>
  <c r="AU57" i="7" s="1"/>
  <c r="BC57" i="7"/>
  <c r="BD57" i="7"/>
  <c r="BC58" i="7"/>
  <c r="BA58" i="7"/>
  <c r="BD45" i="7"/>
  <c r="BC45" i="7"/>
  <c r="AV45" i="7"/>
  <c r="AU45" i="7" s="1"/>
  <c r="BD47" i="7"/>
  <c r="BA47" i="7"/>
  <c r="BC47" i="7"/>
  <c r="AV47" i="7"/>
  <c r="AU47" i="7" s="1"/>
  <c r="BD46" i="7"/>
  <c r="BC46" i="7"/>
  <c r="AV46" i="7"/>
  <c r="AU46" i="7" s="1"/>
  <c r="BD44" i="7"/>
  <c r="BC36" i="7"/>
  <c r="BD36" i="7"/>
  <c r="AV36" i="7"/>
  <c r="AU36" i="7" s="1"/>
  <c r="AV35" i="7"/>
  <c r="AU35" i="7" s="1"/>
  <c r="BC35" i="7"/>
  <c r="BD35" i="7"/>
  <c r="BD34" i="7"/>
  <c r="AV34" i="7"/>
  <c r="AU34" i="7" s="1"/>
  <c r="BC34" i="7"/>
  <c r="BC33" i="7"/>
  <c r="AV33" i="7"/>
  <c r="AU33" i="7" s="1"/>
  <c r="BD33" i="7"/>
  <c r="BA22" i="7"/>
  <c r="BD22" i="7"/>
  <c r="BC22" i="7"/>
  <c r="AV22" i="7"/>
  <c r="AU22" i="7" s="1"/>
  <c r="BD25" i="7"/>
  <c r="BC25" i="7"/>
  <c r="AV25" i="7"/>
  <c r="AU25" i="7" s="1"/>
  <c r="BA25" i="7"/>
  <c r="BA23" i="7"/>
  <c r="AV23" i="7"/>
  <c r="AU23" i="7" s="1"/>
  <c r="BC23" i="7"/>
  <c r="BD24" i="7"/>
  <c r="BC24" i="7"/>
  <c r="AV24" i="7"/>
  <c r="AU24" i="7" s="1"/>
  <c r="BA24" i="7"/>
  <c r="BD23" i="7"/>
  <c r="BI22" i="7"/>
  <c r="BI23" i="7"/>
  <c r="BI24" i="7"/>
  <c r="BI25" i="7"/>
  <c r="BI47" i="7"/>
  <c r="BI12" i="7"/>
  <c r="BI44" i="7"/>
  <c r="BI45" i="7"/>
  <c r="BI46" i="7"/>
  <c r="BI33" i="7"/>
  <c r="BI14" i="7"/>
  <c r="BI13" i="7"/>
  <c r="BI11" i="7"/>
  <c r="BI34" i="7"/>
  <c r="BI35" i="7"/>
  <c r="BI57" i="7"/>
  <c r="BI56" i="7"/>
  <c r="BI55" i="7"/>
  <c r="BI36" i="7"/>
  <c r="BI58" i="7"/>
  <c r="BH68" i="7" l="1"/>
  <c r="AK67" i="7"/>
  <c r="AG67" i="7" s="1"/>
  <c r="BF68" i="7"/>
  <c r="AK68" i="7"/>
  <c r="AG68" i="7" s="1"/>
  <c r="AK69" i="7"/>
  <c r="AG69" i="7" s="1"/>
  <c r="AK66" i="7"/>
  <c r="AG66" i="7" s="1"/>
  <c r="BF69" i="7"/>
  <c r="BE69" i="7"/>
  <c r="BH67" i="7"/>
  <c r="BG67" i="7"/>
  <c r="BE67" i="7"/>
  <c r="BH66" i="7"/>
  <c r="BG66" i="7"/>
  <c r="BF66" i="7"/>
  <c r="AK11" i="7"/>
  <c r="AG11" i="7" s="1"/>
  <c r="AK13" i="7"/>
  <c r="AG13" i="7" s="1"/>
  <c r="AK25" i="7"/>
  <c r="AG25" i="7" s="1"/>
  <c r="AK22" i="7"/>
  <c r="AG22" i="7" s="1"/>
  <c r="AK47" i="7"/>
  <c r="AG47" i="7" s="1"/>
  <c r="AK58" i="7"/>
  <c r="AG58" i="7" s="1"/>
  <c r="AK24" i="7"/>
  <c r="AG24" i="7" s="1"/>
  <c r="AK23" i="7"/>
  <c r="AG23" i="7" s="1"/>
  <c r="AK12" i="7"/>
  <c r="AG12" i="7" s="1"/>
  <c r="AK14" i="7"/>
  <c r="AG14" i="7" s="1"/>
  <c r="BH12" i="7"/>
  <c r="BF14" i="7"/>
  <c r="BG11" i="7"/>
  <c r="BF11" i="7"/>
  <c r="BG12" i="7"/>
  <c r="BG36" i="7"/>
  <c r="BE47" i="7"/>
  <c r="BH11" i="7"/>
  <c r="BH22" i="7"/>
  <c r="BG14" i="7"/>
  <c r="BE13" i="7"/>
  <c r="BE12" i="7"/>
  <c r="BH33" i="7"/>
  <c r="BH23" i="7"/>
  <c r="BH13" i="7"/>
  <c r="BE14" i="7"/>
  <c r="BF35" i="7"/>
  <c r="BE58" i="7"/>
  <c r="BG55" i="7"/>
  <c r="BE46" i="7"/>
  <c r="BF13" i="7"/>
  <c r="BH44" i="7"/>
  <c r="BE35" i="7"/>
  <c r="BF33" i="7"/>
  <c r="BE36" i="7"/>
  <c r="BE57" i="7"/>
  <c r="BH35" i="7"/>
  <c r="BE23" i="7"/>
  <c r="BF24" i="7"/>
  <c r="BG34" i="7"/>
  <c r="BE56" i="7"/>
  <c r="BH55" i="7"/>
  <c r="BE34" i="7"/>
  <c r="BE45" i="7"/>
  <c r="BF55" i="7"/>
  <c r="BE25" i="7"/>
  <c r="BG22" i="7"/>
  <c r="BH57" i="7"/>
  <c r="BH34" i="7"/>
  <c r="BF36" i="7"/>
  <c r="BG23" i="7"/>
  <c r="BG58" i="7"/>
  <c r="BG56" i="7"/>
  <c r="BF57" i="7"/>
  <c r="BH56" i="7"/>
  <c r="BF58" i="7"/>
  <c r="BG47" i="7"/>
  <c r="BF44" i="7"/>
  <c r="BF46" i="7"/>
  <c r="BG45" i="7"/>
  <c r="BG44" i="7"/>
  <c r="BF47" i="7"/>
  <c r="BH46" i="7"/>
  <c r="BH45" i="7"/>
  <c r="BG33" i="7"/>
  <c r="BH24" i="7"/>
  <c r="BE24" i="7"/>
  <c r="BF25" i="7"/>
  <c r="BG25" i="7"/>
  <c r="BF22" i="7"/>
  <c r="BB68" i="7" l="1"/>
  <c r="BB69" i="7"/>
  <c r="AI67" i="7"/>
  <c r="BB66" i="7"/>
  <c r="BB67" i="7"/>
  <c r="AI66" i="7"/>
  <c r="AI68" i="7"/>
  <c r="AI69" i="7"/>
  <c r="AI14" i="7"/>
  <c r="AI13" i="7"/>
  <c r="AI24" i="7"/>
  <c r="AI23" i="7"/>
  <c r="AI25" i="7"/>
  <c r="AI22" i="7"/>
  <c r="AI12" i="7"/>
  <c r="AI11" i="7"/>
  <c r="BB11" i="7"/>
  <c r="BB22" i="7"/>
  <c r="BB35" i="7"/>
  <c r="BB12" i="7"/>
  <c r="BB13" i="7"/>
  <c r="BB14" i="7"/>
  <c r="BB24" i="7"/>
  <c r="BB55" i="7"/>
  <c r="BB46" i="7"/>
  <c r="BB23" i="7"/>
  <c r="BB25" i="7"/>
  <c r="BB58" i="7"/>
  <c r="BB34" i="7"/>
  <c r="BA34" i="7" s="1"/>
  <c r="AK34" i="7" s="1"/>
  <c r="AG34" i="7" s="1"/>
  <c r="BB57" i="7"/>
  <c r="BB36" i="7"/>
  <c r="BB56" i="7"/>
  <c r="BB33" i="7"/>
  <c r="BA33" i="7" s="1"/>
  <c r="AK33" i="7" s="1"/>
  <c r="AG33" i="7" s="1"/>
  <c r="BB45" i="7"/>
  <c r="BB47" i="7"/>
  <c r="BB44" i="7"/>
  <c r="BA35" i="7" l="1"/>
  <c r="AK35" i="7" s="1"/>
  <c r="AG35" i="7" s="1"/>
  <c r="BA36" i="7"/>
  <c r="AK36" i="7" s="1"/>
  <c r="AG36" i="7" s="1"/>
  <c r="BA45" i="7"/>
  <c r="AK45" i="7" s="1"/>
  <c r="AG45" i="7" s="1"/>
  <c r="BA57" i="7"/>
  <c r="AK57" i="7" s="1"/>
  <c r="AG57" i="7" s="1"/>
  <c r="BA44" i="7"/>
  <c r="AK44" i="7" s="1"/>
  <c r="AG44" i="7" s="1"/>
  <c r="BA55" i="7"/>
  <c r="AK55" i="7" s="1"/>
  <c r="AG55" i="7" s="1"/>
  <c r="BA56" i="7"/>
  <c r="AK56" i="7" s="1"/>
  <c r="AG56" i="7" s="1"/>
  <c r="BA46" i="7"/>
  <c r="AK46" i="7" s="1"/>
  <c r="AG46" i="7" s="1"/>
  <c r="Y69" i="7"/>
  <c r="AB67" i="7"/>
  <c r="AB66" i="7"/>
  <c r="Y68" i="7"/>
  <c r="AN82" i="7" s="1"/>
  <c r="Y67" i="7"/>
  <c r="V67" i="7"/>
  <c r="V69" i="7"/>
  <c r="AA66" i="7"/>
  <c r="Z66" i="7"/>
  <c r="AC68" i="7"/>
  <c r="AR82" i="7" s="1"/>
  <c r="AB69" i="7"/>
  <c r="AB68" i="7"/>
  <c r="AQ82" i="7" s="1"/>
  <c r="Z67" i="7"/>
  <c r="Z69" i="7"/>
  <c r="AC67" i="7"/>
  <c r="AC69" i="7"/>
  <c r="AA69" i="7"/>
  <c r="Z68" i="7"/>
  <c r="AO82" i="7" s="1"/>
  <c r="AC66" i="7"/>
  <c r="AA68" i="7"/>
  <c r="AP82" i="7" s="1"/>
  <c r="AA67" i="7"/>
  <c r="V66" i="7"/>
  <c r="V68" i="7"/>
  <c r="Y66" i="7"/>
  <c r="AL100" i="7" l="1"/>
  <c r="AM91" i="7"/>
  <c r="AM95" i="7"/>
  <c r="AL94" i="7"/>
  <c r="AL101" i="7"/>
  <c r="AL99" i="7"/>
  <c r="AM92" i="7"/>
  <c r="AL98" i="7"/>
  <c r="AM96" i="7"/>
  <c r="AJ82" i="7"/>
  <c r="AM89" i="7"/>
  <c r="AI36" i="7"/>
  <c r="AI46" i="7"/>
  <c r="AI56" i="7"/>
  <c r="AI57" i="7"/>
  <c r="AI55" i="7"/>
  <c r="AI58" i="7"/>
  <c r="AI44" i="7"/>
  <c r="AI47" i="7"/>
  <c r="AI45" i="7"/>
  <c r="AI33" i="7"/>
  <c r="AI34" i="7"/>
  <c r="AI35" i="7"/>
  <c r="Z24" i="7"/>
  <c r="AO78" i="7" s="1"/>
  <c r="V24" i="7"/>
  <c r="Y24" i="7"/>
  <c r="AN78" i="7" s="1"/>
  <c r="AB25" i="7"/>
  <c r="AC23" i="7"/>
  <c r="AB23" i="7"/>
  <c r="AA22" i="7"/>
  <c r="AB24" i="7"/>
  <c r="AQ78" i="7" s="1"/>
  <c r="AB22" i="7"/>
  <c r="AA23" i="7"/>
  <c r="AC24" i="7"/>
  <c r="AR78" i="7" s="1"/>
  <c r="AA25" i="7"/>
  <c r="Z22" i="7"/>
  <c r="V25" i="7"/>
  <c r="V22" i="7"/>
  <c r="AC22" i="7"/>
  <c r="Y25" i="7"/>
  <c r="Y22" i="7"/>
  <c r="Y23" i="7"/>
  <c r="Z23" i="7"/>
  <c r="V23" i="7"/>
  <c r="AA24" i="7"/>
  <c r="AP78" i="7" s="1"/>
  <c r="AC25" i="7"/>
  <c r="Z25" i="7"/>
  <c r="AD67" i="7"/>
  <c r="W69" i="7"/>
  <c r="W67" i="7"/>
  <c r="AD66" i="7"/>
  <c r="AD68" i="7"/>
  <c r="AS82" i="7" s="1"/>
  <c r="X69" i="7"/>
  <c r="AD69" i="7"/>
  <c r="W68" i="7"/>
  <c r="AM82" i="7" s="1"/>
  <c r="X66" i="7"/>
  <c r="X67" i="7"/>
  <c r="X68" i="7"/>
  <c r="AL82" i="7" s="1"/>
  <c r="W66" i="7"/>
  <c r="U73" i="7" l="1"/>
  <c r="U72" i="7"/>
  <c r="U71" i="7"/>
  <c r="U70" i="7"/>
  <c r="C50" i="5"/>
  <c r="C22" i="5"/>
  <c r="AK82" i="7"/>
  <c r="AG82" i="7"/>
  <c r="AN89" i="7"/>
  <c r="AN97" i="7"/>
  <c r="AO90" i="7"/>
  <c r="AO100" i="7"/>
  <c r="AJ78" i="7"/>
  <c r="AN92" i="7"/>
  <c r="AN88" i="7"/>
  <c r="AO98" i="7"/>
  <c r="AO91" i="7"/>
  <c r="AO99" i="7"/>
  <c r="AN87" i="7"/>
  <c r="AB33" i="7"/>
  <c r="U106" i="7"/>
  <c r="U107" i="7"/>
  <c r="Y33" i="7"/>
  <c r="AC33" i="7"/>
  <c r="Z33" i="7"/>
  <c r="AA33" i="7"/>
  <c r="V33" i="7"/>
  <c r="U110" i="7"/>
  <c r="AA35" i="7"/>
  <c r="AP79" i="7" s="1"/>
  <c r="AB34" i="7"/>
  <c r="Y36" i="7"/>
  <c r="AB35" i="7"/>
  <c r="AQ79" i="7" s="1"/>
  <c r="V36" i="7"/>
  <c r="Z34" i="7"/>
  <c r="AB36" i="7"/>
  <c r="Y34" i="7"/>
  <c r="Y35" i="7"/>
  <c r="AN79" i="7" s="1"/>
  <c r="Z35" i="7"/>
  <c r="AO79" i="7" s="1"/>
  <c r="AC35" i="7"/>
  <c r="AR79" i="7" s="1"/>
  <c r="AA36" i="7"/>
  <c r="AA34" i="7"/>
  <c r="AC34" i="7"/>
  <c r="V35" i="7"/>
  <c r="V34" i="7"/>
  <c r="Z36" i="7"/>
  <c r="AC36" i="7"/>
  <c r="AB55" i="7"/>
  <c r="Z55" i="7"/>
  <c r="AC57" i="7"/>
  <c r="AR81" i="7" s="1"/>
  <c r="AA55" i="7"/>
  <c r="AB57" i="7"/>
  <c r="AQ81" i="7" s="1"/>
  <c r="AA58" i="7"/>
  <c r="AB56" i="7"/>
  <c r="AC56" i="7"/>
  <c r="V55" i="7"/>
  <c r="V57" i="7"/>
  <c r="AA57" i="7"/>
  <c r="AP81" i="7" s="1"/>
  <c r="Z56" i="7"/>
  <c r="Y56" i="7"/>
  <c r="Z57" i="7"/>
  <c r="AO81" i="7" s="1"/>
  <c r="Y55" i="7"/>
  <c r="AC55" i="7"/>
  <c r="AA56" i="7"/>
  <c r="Z58" i="7"/>
  <c r="Y58" i="7"/>
  <c r="AC58" i="7"/>
  <c r="AB58" i="7"/>
  <c r="V58" i="7"/>
  <c r="V56" i="7"/>
  <c r="Y57" i="7"/>
  <c r="AN81" i="7" s="1"/>
  <c r="W24" i="7"/>
  <c r="AM78" i="7" s="1"/>
  <c r="Y13" i="7"/>
  <c r="AN77" i="7" s="1"/>
  <c r="Z12" i="7"/>
  <c r="AD25" i="7"/>
  <c r="AD23" i="7"/>
  <c r="W25" i="7"/>
  <c r="AD22" i="7"/>
  <c r="AD24" i="7"/>
  <c r="AS78" i="7" s="1"/>
  <c r="X22" i="7"/>
  <c r="W23" i="7"/>
  <c r="AB13" i="7"/>
  <c r="AQ77" i="7" s="1"/>
  <c r="AA11" i="7"/>
  <c r="Z14" i="7"/>
  <c r="V11" i="7"/>
  <c r="V14" i="7"/>
  <c r="Y11" i="7"/>
  <c r="V13" i="7"/>
  <c r="Z11" i="7"/>
  <c r="Z13" i="7"/>
  <c r="AO77" i="7" s="1"/>
  <c r="AB12" i="7"/>
  <c r="AA12" i="7"/>
  <c r="AB14" i="7"/>
  <c r="AC11" i="7"/>
  <c r="AA13" i="7"/>
  <c r="AP77" i="7" s="1"/>
  <c r="Y12" i="7"/>
  <c r="AC13" i="7"/>
  <c r="AR77" i="7" s="1"/>
  <c r="Y14" i="7"/>
  <c r="AC14" i="7"/>
  <c r="AA14" i="7"/>
  <c r="AB11" i="7"/>
  <c r="V12" i="7"/>
  <c r="AC45" i="7"/>
  <c r="V45" i="7"/>
  <c r="Z47" i="7"/>
  <c r="Y46" i="7"/>
  <c r="AN80" i="7" s="1"/>
  <c r="V46" i="7"/>
  <c r="AB47" i="7"/>
  <c r="AC46" i="7"/>
  <c r="AR80" i="7" s="1"/>
  <c r="Z45" i="7"/>
  <c r="AA45" i="7"/>
  <c r="AA44" i="7"/>
  <c r="AA46" i="7"/>
  <c r="AP80" i="7" s="1"/>
  <c r="Z44" i="7"/>
  <c r="AB44" i="7"/>
  <c r="Z46" i="7"/>
  <c r="AO80" i="7" s="1"/>
  <c r="V44" i="7"/>
  <c r="Y45" i="7"/>
  <c r="AC47" i="7"/>
  <c r="Y44" i="7"/>
  <c r="AC44" i="7"/>
  <c r="AB46" i="7"/>
  <c r="AQ80" i="7" s="1"/>
  <c r="Y47" i="7"/>
  <c r="V47" i="7"/>
  <c r="AB45" i="7"/>
  <c r="AA47" i="7"/>
  <c r="W22" i="7"/>
  <c r="X23" i="7"/>
  <c r="X25" i="7"/>
  <c r="X24" i="7"/>
  <c r="AL78" i="7" s="1"/>
  <c r="AC12" i="7"/>
  <c r="C66" i="5" l="1"/>
  <c r="F85" i="5" s="1"/>
  <c r="C6" i="5"/>
  <c r="AO101" i="7"/>
  <c r="AN99" i="7"/>
  <c r="AN98" i="7"/>
  <c r="AJ79" i="7"/>
  <c r="AN95" i="7"/>
  <c r="AO97" i="7"/>
  <c r="AN94" i="7"/>
  <c r="AN93" i="7"/>
  <c r="AO89" i="7"/>
  <c r="AO88" i="7"/>
  <c r="AO87" i="7"/>
  <c r="AL88" i="7"/>
  <c r="AO92" i="7"/>
  <c r="AL87" i="7"/>
  <c r="AN90" i="7"/>
  <c r="AO96" i="7"/>
  <c r="AO95" i="7"/>
  <c r="AJ77" i="7"/>
  <c r="AL89" i="7"/>
  <c r="AO94" i="7"/>
  <c r="AN91" i="7"/>
  <c r="AO93" i="7"/>
  <c r="AN101" i="7"/>
  <c r="AN100" i="7"/>
  <c r="AM94" i="7"/>
  <c r="AN96" i="7"/>
  <c r="AL90" i="7"/>
  <c r="AM87" i="7"/>
  <c r="AJ80" i="7"/>
  <c r="AM93" i="7"/>
  <c r="AM97" i="7"/>
  <c r="AL91" i="7"/>
  <c r="AM98" i="7"/>
  <c r="AL92" i="7"/>
  <c r="AM101" i="7"/>
  <c r="AL96" i="7"/>
  <c r="AM100" i="7"/>
  <c r="AL97" i="7"/>
  <c r="AJ81" i="7"/>
  <c r="AL93" i="7"/>
  <c r="AL95" i="7"/>
  <c r="AM90" i="7"/>
  <c r="AM88" i="7"/>
  <c r="AM99" i="7"/>
  <c r="AK78" i="7"/>
  <c r="AG78" i="7"/>
  <c r="AD33" i="7"/>
  <c r="U29" i="7"/>
  <c r="U26" i="7"/>
  <c r="U27" i="7"/>
  <c r="U28" i="7"/>
  <c r="W33" i="7"/>
  <c r="X33" i="7"/>
  <c r="AD36" i="7"/>
  <c r="AD35" i="7"/>
  <c r="AS79" i="7" s="1"/>
  <c r="AD55" i="7"/>
  <c r="W35" i="7"/>
  <c r="AM79" i="7" s="1"/>
  <c r="X35" i="7"/>
  <c r="AL79" i="7" s="1"/>
  <c r="X34" i="7"/>
  <c r="W34" i="7"/>
  <c r="X36" i="7"/>
  <c r="W36" i="7"/>
  <c r="AD34" i="7"/>
  <c r="X55" i="7"/>
  <c r="AD57" i="7"/>
  <c r="AS81" i="7" s="1"/>
  <c r="AD58" i="7"/>
  <c r="W56" i="7"/>
  <c r="AD56" i="7"/>
  <c r="W55" i="7"/>
  <c r="W57" i="7"/>
  <c r="AM81" i="7" s="1"/>
  <c r="W58" i="7"/>
  <c r="X57" i="7"/>
  <c r="AL81" i="7" s="1"/>
  <c r="X56" i="7"/>
  <c r="X58" i="7"/>
  <c r="AD12" i="7"/>
  <c r="W12" i="7"/>
  <c r="X12" i="7"/>
  <c r="W11" i="7"/>
  <c r="AD45" i="7"/>
  <c r="AD13" i="7"/>
  <c r="AS77" i="7" s="1"/>
  <c r="X11" i="7"/>
  <c r="AD14" i="7"/>
  <c r="X14" i="7"/>
  <c r="X13" i="7"/>
  <c r="AL77" i="7" s="1"/>
  <c r="AD11" i="7"/>
  <c r="W13" i="7"/>
  <c r="AM77" i="7" s="1"/>
  <c r="W14" i="7"/>
  <c r="AD47" i="7"/>
  <c r="W44" i="7"/>
  <c r="X44" i="7"/>
  <c r="W45" i="7"/>
  <c r="X45" i="7"/>
  <c r="X47" i="7"/>
  <c r="W47" i="7"/>
  <c r="AD44" i="7"/>
  <c r="AD46" i="7"/>
  <c r="AS80" i="7" s="1"/>
  <c r="W46" i="7"/>
  <c r="AM80" i="7" s="1"/>
  <c r="X46" i="7"/>
  <c r="AL80" i="7" s="1"/>
  <c r="AG77" i="7" l="1"/>
  <c r="C54" i="5"/>
  <c r="F82" i="5" s="1"/>
  <c r="C46" i="5"/>
  <c r="H67" i="1" s="1"/>
  <c r="C30" i="5"/>
  <c r="C62" i="5"/>
  <c r="C38" i="5"/>
  <c r="F78" i="5" s="1"/>
  <c r="C34" i="5"/>
  <c r="H64" i="1" s="1"/>
  <c r="C18" i="5"/>
  <c r="C14" i="5"/>
  <c r="AG79" i="7"/>
  <c r="AK79" i="7"/>
  <c r="AK77" i="7"/>
  <c r="AK80" i="7"/>
  <c r="AG80" i="7"/>
  <c r="AK81" i="7"/>
  <c r="AG81" i="7"/>
  <c r="U18" i="7"/>
  <c r="U15" i="7"/>
  <c r="U16" i="7"/>
  <c r="U17" i="7"/>
  <c r="U61" i="7"/>
  <c r="U60" i="7"/>
  <c r="U59" i="7"/>
  <c r="U62" i="7"/>
  <c r="U51" i="7"/>
  <c r="U50" i="7"/>
  <c r="U49" i="7"/>
  <c r="U48" i="7"/>
  <c r="U40" i="7"/>
  <c r="U39" i="7"/>
  <c r="U38" i="7"/>
  <c r="U37" i="7"/>
  <c r="H69" i="1" l="1"/>
  <c r="H65" i="1"/>
  <c r="F77" i="5"/>
  <c r="AI80" i="7"/>
  <c r="AI79" i="7"/>
  <c r="AI78" i="7"/>
  <c r="AI82" i="7"/>
  <c r="AI81" i="7"/>
  <c r="AI77" i="7"/>
  <c r="F80" i="5"/>
  <c r="H61" i="1"/>
  <c r="AE77" i="7" l="1"/>
  <c r="AA79" i="7"/>
  <c r="AC80" i="7"/>
  <c r="Y79" i="7"/>
  <c r="AA81" i="7"/>
  <c r="Y77" i="7"/>
  <c r="Z81" i="7"/>
  <c r="AC82" i="7"/>
  <c r="AE80" i="7"/>
  <c r="Z77" i="7"/>
  <c r="AB80" i="7"/>
  <c r="AC78" i="7"/>
  <c r="V80" i="7"/>
  <c r="AB81" i="7"/>
  <c r="AE81" i="7"/>
  <c r="AB79" i="7"/>
  <c r="AE79" i="7"/>
  <c r="AC77" i="7"/>
  <c r="Z82" i="7"/>
  <c r="AA77" i="7"/>
  <c r="AC81" i="7"/>
  <c r="V78" i="7"/>
  <c r="V82" i="7"/>
  <c r="Y78" i="7"/>
  <c r="Z80" i="7"/>
  <c r="AE82" i="7"/>
  <c r="Y82" i="7"/>
  <c r="Z78" i="7"/>
  <c r="Y81" i="7"/>
  <c r="V77" i="7"/>
  <c r="V81" i="7"/>
  <c r="AA80" i="7"/>
  <c r="AA78" i="7"/>
  <c r="Y80" i="7"/>
  <c r="AB78" i="7"/>
  <c r="AE78" i="7"/>
  <c r="V79" i="7"/>
  <c r="AB82" i="7"/>
  <c r="AB77" i="7"/>
  <c r="AA82" i="7"/>
  <c r="AC79" i="7"/>
  <c r="Z79" i="7"/>
  <c r="F74" i="5"/>
  <c r="W78" i="7" l="1"/>
  <c r="W77" i="7"/>
  <c r="X79" i="7"/>
  <c r="AD80" i="7"/>
  <c r="X81" i="7"/>
  <c r="V85" i="7"/>
  <c r="W85" i="7" s="1"/>
  <c r="C10" i="5" s="1"/>
  <c r="AD78" i="7"/>
  <c r="W82" i="7"/>
  <c r="AD79" i="7"/>
  <c r="X82" i="7"/>
  <c r="AD77" i="7"/>
  <c r="AD82" i="7"/>
  <c r="AD81" i="7"/>
  <c r="X77" i="7"/>
  <c r="X80" i="7"/>
  <c r="W79" i="7"/>
  <c r="X78" i="7"/>
  <c r="W81" i="7"/>
  <c r="W80" i="7"/>
  <c r="H71" i="1"/>
  <c r="F70" i="5"/>
  <c r="Z85" i="7" l="1"/>
  <c r="C26" i="5" s="1"/>
  <c r="X85" i="7"/>
  <c r="C58" i="5" s="1"/>
  <c r="Y85" i="7"/>
  <c r="C42" i="5" s="1"/>
  <c r="I78" i="7"/>
  <c r="I77" i="7"/>
  <c r="I79" i="7"/>
  <c r="I80" i="7"/>
  <c r="I81" i="7"/>
  <c r="I82" i="7"/>
  <c r="F76" i="5"/>
  <c r="J73" i="5" s="1"/>
  <c r="H63" i="1"/>
  <c r="H59" i="1"/>
  <c r="F72" i="5"/>
  <c r="F84" i="5"/>
  <c r="H57" i="1"/>
  <c r="H60" i="1" l="1"/>
  <c r="F83" i="5"/>
  <c r="J76" i="5" s="1"/>
  <c r="H70" i="1"/>
  <c r="H68" i="1"/>
  <c r="H72" i="1"/>
  <c r="J77" i="5"/>
  <c r="F73" i="5"/>
  <c r="J71" i="5" s="1"/>
  <c r="F81" i="5"/>
  <c r="J75" i="5" s="1"/>
  <c r="H66" i="1" l="1"/>
  <c r="F79" i="5"/>
  <c r="J74" i="5" s="1"/>
  <c r="F75" i="5"/>
  <c r="J72" i="5" s="1"/>
  <c r="H62" i="1"/>
  <c r="H58" i="1"/>
  <c r="F71" i="5"/>
  <c r="J70" i="5" s="1"/>
  <c r="R70" i="5" l="1"/>
  <c r="N6" i="7" l="1"/>
  <c r="I6" i="7" s="1"/>
  <c r="B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J16S501</author>
    <author>Mathieu BOURDON</author>
  </authors>
  <commentList>
    <comment ref="I4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champ facultatif
</t>
        </r>
      </text>
    </comment>
    <comment ref="T8" authorId="1" shapeId="0" xr:uid="{00000000-0006-0000-0100-000002000000}">
      <text>
        <r>
          <rPr>
            <b/>
            <sz val="9"/>
            <color indexed="81"/>
            <rFont val="Tahoma"/>
            <family val="2"/>
          </rPr>
          <t>Boosts
Cochez les matchs pour lesquels vous voulez augmenter votre gain</t>
        </r>
      </text>
    </comment>
  </commentList>
</comments>
</file>

<file path=xl/sharedStrings.xml><?xml version="1.0" encoding="utf-8"?>
<sst xmlns="http://schemas.openxmlformats.org/spreadsheetml/2006/main" count="647" uniqueCount="416">
  <si>
    <t>Q</t>
  </si>
  <si>
    <t>D</t>
  </si>
  <si>
    <t>F</t>
  </si>
  <si>
    <t>V</t>
  </si>
  <si>
    <t>N</t>
  </si>
  <si>
    <t>Cotes</t>
  </si>
  <si>
    <t>G</t>
  </si>
  <si>
    <t>Q1</t>
  </si>
  <si>
    <t>Q2</t>
  </si>
  <si>
    <t>Q3</t>
  </si>
  <si>
    <t>Q4</t>
  </si>
  <si>
    <t>D1</t>
  </si>
  <si>
    <t>D2</t>
  </si>
  <si>
    <t>Demi Finaliste 1 (20PTS)</t>
  </si>
  <si>
    <t>Demi Finaliste 2 (20PTS)</t>
  </si>
  <si>
    <t>Demi Finaliste 3 (20PTS)</t>
  </si>
  <si>
    <t>Demi Finaliste 4 (20PTS)</t>
  </si>
  <si>
    <t>Finaliste 1 (35PTS)</t>
  </si>
  <si>
    <t>Finaliste 2 (35PTS)</t>
  </si>
  <si>
    <t>Vainqueur (50PTS)</t>
  </si>
  <si>
    <t>GROUPE A</t>
  </si>
  <si>
    <t>PTS</t>
  </si>
  <si>
    <t>J</t>
  </si>
  <si>
    <t>P</t>
  </si>
  <si>
    <t>B+</t>
  </si>
  <si>
    <t>B-</t>
  </si>
  <si>
    <t>Diff</t>
  </si>
  <si>
    <t>Class</t>
  </si>
  <si>
    <t>GROUPE B</t>
  </si>
  <si>
    <t>GROUPE C</t>
  </si>
  <si>
    <t>GROUPE D</t>
  </si>
  <si>
    <t>Bonus</t>
  </si>
  <si>
    <t>Egalite 1</t>
  </si>
  <si>
    <t>Egalite 2</t>
  </si>
  <si>
    <t>GROUPE E</t>
  </si>
  <si>
    <t>GROUPE F</t>
  </si>
  <si>
    <t>H1</t>
  </si>
  <si>
    <t>H2</t>
  </si>
  <si>
    <t>H3</t>
  </si>
  <si>
    <t>H4</t>
  </si>
  <si>
    <t>H5</t>
  </si>
  <si>
    <t>H6</t>
  </si>
  <si>
    <t>H7</t>
  </si>
  <si>
    <t>H8</t>
  </si>
  <si>
    <t>H</t>
  </si>
  <si>
    <t>Quart de Finaliste 1 (12PTS)</t>
  </si>
  <si>
    <t>Quart de Finaliste 2 (12PTS)</t>
  </si>
  <si>
    <t>Quart de Finaliste 3 (12PTS)</t>
  </si>
  <si>
    <t>Quart de Finaliste 4 (12PTS)</t>
  </si>
  <si>
    <t>Quart de Finaliste 5 (12PTS)</t>
  </si>
  <si>
    <t>Quart de Finaliste 6 (12PTS)</t>
  </si>
  <si>
    <t>Quart de Finaliste 7 (12PTS)</t>
  </si>
  <si>
    <t>Quart de Finaliste 8 (12PTS)</t>
  </si>
  <si>
    <t>8è de Finaliste 14 (5*Cote PTS)</t>
  </si>
  <si>
    <t>8è de Finaliste 15 (5*Cote PTS)</t>
  </si>
  <si>
    <t>8è de Finaliste 16 (5*Cote PTS)</t>
  </si>
  <si>
    <t>E-mail</t>
  </si>
  <si>
    <t>OBJET DU CONCOURS</t>
  </si>
  <si>
    <t>CONTEST PURPOSE</t>
  </si>
  <si>
    <t>OBJETO DEL CONCURSO</t>
  </si>
  <si>
    <t xml:space="preserve">Les participants devront valider plusieurs étapes - définies ci après - pour gagner un maximum de points. </t>
  </si>
  <si>
    <t>DESCRIPTION DES PHASES DE JEU</t>
  </si>
  <si>
    <t>DESCRIPTION OF THE GAME STEPS</t>
  </si>
  <si>
    <t>DESCRIPCIÓN DE LAS FASES DE JUEGO</t>
  </si>
  <si>
    <t>- dans les autres cas, le joueur ne gagne pas de point</t>
  </si>
  <si>
    <t>- In the other case, the player will win 0 point</t>
  </si>
  <si>
    <t>- en otros casos, el jugador gana 0 punto</t>
  </si>
  <si>
    <t>En outre, un bonus sera décerné lorsque le parieur aura identifié les matchs prolifiques, c’est-à-dire les matchs au cours desquels plus de 3 buts sont marqués.</t>
  </si>
  <si>
    <t>An extra bonus will be earned for participants who predicted prolific games (if four - or more - goals scored in the match)</t>
  </si>
  <si>
    <t>Además, un bono será otorgado cuando el jugador ha identificado los partidos prolíficos, es decir los partidos con 4 goles o más.</t>
  </si>
  <si>
    <t>- QUARTS DE FINALE : Le participant sélectionne les 8 nations qualifiées en Quarts de Finale, parmi les 16 nations qu'il a sélectionnées en Huitièmes</t>
  </si>
  <si>
    <t>QUARTER-FINALS : The participant has to select the 8 teams which reach the quarter-finals</t>
  </si>
  <si>
    <t>- CUARTOS DE FINAL : El participante selecciona los 8 equipos calificados en Cuartos de Final</t>
  </si>
  <si>
    <t>- DEMI-FINALES : Le participant sélectionne les 4 nations qualifiées en Demi-finales, parmi les 8 nations qu'il a sélectionnées en Quarts</t>
  </si>
  <si>
    <t>SEMI-FINALS : The participant has to select the 4 teams which reach the semi-finals</t>
  </si>
  <si>
    <t>- SEMIFINALES : El participante selecciona los 4 equipos calificados en Semifinales</t>
  </si>
  <si>
    <t>- FINALE : Le participant sélectionne les 2 nations qualifiées en Finale, parmi les 4 nations qu'il a sélectionnées en Demis</t>
  </si>
  <si>
    <t>FINAL : The participant has to select the 2 teams which reach the final</t>
  </si>
  <si>
    <t>- FINAL : El participante selecciona los 2 equipos calificados en final</t>
  </si>
  <si>
    <t>Le score à pronostiquer est le score à l'issue des 90 minutes, sans prise en compte de l'éventuelle prolongation et/ou séance de tirs aux buts</t>
  </si>
  <si>
    <t>Participants have to predict the score after 90 minutes, before the possible extra time.</t>
  </si>
  <si>
    <t xml:space="preserve">Le barême des points appliqué aux 8 Huitièmes de Finale est le suivant : </t>
  </si>
  <si>
    <t>The points scale for each games is as follows:</t>
  </si>
  <si>
    <t xml:space="preserve">La escala de puntos applicada a cada uno de los 8 Octovas de Final es la siguiente : </t>
  </si>
  <si>
    <t>- dans les autres cas, le joueur gagnera 0 point</t>
  </si>
  <si>
    <t>En outre, un bonus sera décerné lorsque le parieur aura identifié les matchs prolifiques, c’est-à-dire les matchs au cours desquels plus de 3 buts seront marqués.</t>
  </si>
  <si>
    <t>An extra bonus will be earned for participants who predicts prolific games (if four - or more - goals scored in the match)</t>
  </si>
  <si>
    <t>Le barême des points attribué est identique à celui de l'étape 3</t>
  </si>
  <si>
    <t>The points scale is the same as the one described in step 3.</t>
  </si>
  <si>
    <t>http://orgaprono.free.fr</t>
  </si>
  <si>
    <t>CDM2018_v1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</si>
  <si>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</si>
  <si>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</si>
  <si>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</si>
  <si>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</si>
  <si>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</si>
  <si>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</si>
  <si>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</si>
  <si>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</si>
  <si>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</si>
  <si>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</si>
  <si>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</si>
  <si>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</si>
  <si>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</si>
  <si>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</si>
  <si>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</si>
  <si>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</si>
  <si>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</si>
  <si>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</si>
  <si>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</si>
  <si>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</si>
  <si>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</si>
  <si>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</si>
  <si>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</si>
  <si>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</si>
  <si>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</si>
  <si>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</si>
  <si>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</si>
  <si>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</si>
  <si>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</si>
  <si>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</si>
  <si>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</si>
  <si>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</si>
  <si>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</t>
  </si>
  <si>
    <t>C</t>
  </si>
  <si>
    <t>E</t>
  </si>
  <si>
    <t>I</t>
  </si>
  <si>
    <t>K</t>
  </si>
  <si>
    <t>L</t>
  </si>
  <si>
    <t>M</t>
  </si>
  <si>
    <t>O</t>
  </si>
  <si>
    <t>R</t>
  </si>
  <si>
    <t>S</t>
  </si>
  <si>
    <t>T</t>
  </si>
  <si>
    <t>U</t>
  </si>
  <si>
    <t>W</t>
  </si>
  <si>
    <t>X</t>
  </si>
  <si>
    <t>Y</t>
  </si>
  <si>
    <t>Z</t>
  </si>
  <si>
    <t xml:space="preserve">Los participantes podrán validar varias etapas - definicidas después - para ganar el máximo de puntos. </t>
  </si>
  <si>
    <t>- en otros casos, el jugador gana 0 puntos</t>
  </si>
  <si>
    <t>Los participantes deben predecir el marcador después de 90 minutos.</t>
  </si>
  <si>
    <t>La escala de puntos es la misma que la del paso 3</t>
  </si>
  <si>
    <t>- HUITIEMES DE FINALE : Le participant sélectionne les 16 nations qu'il pense voir accéder aux Huitièmes de Finale</t>
  </si>
  <si>
    <t>ROUND OF 16 : The participant has to predict the 16 teams qualified for the 2nd round</t>
  </si>
  <si>
    <t>- OCTAVOS DE FINAL : El participante selecciona los 16 equipos clasificados para Octavos</t>
  </si>
  <si>
    <t>Etape 3 : A la fin de la phase des Poules, les participants devront pronostiquer le score des 8 Huitièmes de Finale.</t>
  </si>
  <si>
    <t>Step 3 : When the teams for the Round of 16 will be known, the participants must predict the score of the 8 games</t>
  </si>
  <si>
    <t>Paso 3 : Después de la fase de grupos, los participantes deberán predecir los 8 octavos de final</t>
  </si>
  <si>
    <t>Etape 4 : A l'issue des Huitièmes de Finale, les participants devront pronostiquer le score des 4 Quarts de Finale</t>
  </si>
  <si>
    <t>Step 4 : After Round of 16, the participants have to predict the scores of the 4 Quarter-Finals.</t>
  </si>
  <si>
    <t>Paso 4 : Después de la ronda de 16, los participantes deberán predecir los 4 Cuartos de Final</t>
  </si>
  <si>
    <t>Etape 5 : A l'issue des Quarts de Finale, les participants devront pronostiquer le score des 2 Demi-Finales</t>
  </si>
  <si>
    <t>Step 5 : After Quarter-Finals, the participants have to predict the scores of the 2 Semi-Finals</t>
  </si>
  <si>
    <t>Paso 5 : Después de los Cuartos de Final, los participantes deberán predecir los 2 Semifinales</t>
  </si>
  <si>
    <t>G.A 4</t>
  </si>
  <si>
    <t>Step 6 : After Semi-Finals, the participants have to predict the score of the Final.</t>
  </si>
  <si>
    <t>Paso 6 : Después de los Seminfinales, los participantes deberán predecir el final.</t>
  </si>
  <si>
    <t>PTS Glob + Bonus</t>
  </si>
  <si>
    <t>PTS Glob</t>
  </si>
  <si>
    <t>G.A 2</t>
  </si>
  <si>
    <t xml:space="preserve">G.A 3 </t>
  </si>
  <si>
    <t>CONCURSO DE PRONÓSTICO "Copa Mundial 2022"</t>
  </si>
  <si>
    <t>Meilleure attaque (phase de poule)</t>
  </si>
  <si>
    <t>Nombre 0-0 (phase de poule)</t>
  </si>
  <si>
    <t>Nombre nations à 9 points</t>
  </si>
  <si>
    <t>Nombre de CSC (phase de poule)</t>
  </si>
  <si>
    <t>Meilleur buteur</t>
  </si>
  <si>
    <t>Meilleur joueur</t>
  </si>
  <si>
    <t>Meilleur gardien</t>
  </si>
  <si>
    <t>Nombre de buts total</t>
  </si>
  <si>
    <t>Nombre de cartons rouges</t>
  </si>
  <si>
    <t>Nombre de prolongations disputées</t>
  </si>
  <si>
    <t>Meilleure attaque</t>
  </si>
  <si>
    <t>Meilleur Joueur</t>
  </si>
  <si>
    <t>Meilleur Buteur</t>
  </si>
  <si>
    <t>Meilleur Gardien</t>
  </si>
  <si>
    <t>Cristiano Ronaldo</t>
  </si>
  <si>
    <t>De Bruyne</t>
  </si>
  <si>
    <t>Depay</t>
  </si>
  <si>
    <t>Foden</t>
  </si>
  <si>
    <t>Pickford</t>
  </si>
  <si>
    <t>Schmeichel</t>
  </si>
  <si>
    <t>Kane</t>
  </si>
  <si>
    <t>Autre</t>
  </si>
  <si>
    <t>Lewandowski</t>
  </si>
  <si>
    <t>Lukaku</t>
  </si>
  <si>
    <t>Mbappé</t>
  </si>
  <si>
    <t>Morata</t>
  </si>
  <si>
    <t>Modric</t>
  </si>
  <si>
    <t>Van Dijk</t>
  </si>
  <si>
    <t>Participants have to validate several steps - defined below - to earn the maximum score.</t>
  </si>
  <si>
    <t>WB</t>
  </si>
  <si>
    <t>WC</t>
  </si>
  <si>
    <t>WE</t>
  </si>
  <si>
    <t>WF</t>
  </si>
  <si>
    <t>1234</t>
  </si>
  <si>
    <t>1235</t>
  </si>
  <si>
    <t>1236</t>
  </si>
  <si>
    <t>1245</t>
  </si>
  <si>
    <t>1246</t>
  </si>
  <si>
    <t>1256</t>
  </si>
  <si>
    <t>1345</t>
  </si>
  <si>
    <t>1346</t>
  </si>
  <si>
    <t>1356</t>
  </si>
  <si>
    <t>1456</t>
  </si>
  <si>
    <t>2345</t>
  </si>
  <si>
    <t>2346</t>
  </si>
  <si>
    <t>2356</t>
  </si>
  <si>
    <t>2456</t>
  </si>
  <si>
    <t>3456</t>
  </si>
  <si>
    <t>CONCOURS EURO2024</t>
  </si>
  <si>
    <t>PREDICTION CONTEST EURO2024</t>
  </si>
  <si>
    <t>The contest 'EURO2024' is a prediction game about the results of the Euro 2024</t>
  </si>
  <si>
    <t>El concurso 'EURO2024' es un juego que permite pronosticar los resultados del Euro 2024</t>
  </si>
  <si>
    <t>Le classement des participants sera mis à jour quotidiennement pendant la période de la compétition (du 14/06/2024 au 14/07/2024).</t>
  </si>
  <si>
    <t>The standings will be daily updated during the competition (from 14/06/2024 to 14/07/2024).</t>
  </si>
  <si>
    <t>La clasificación de los participantes se actualiza diariamente durante la competencia (desde el 14/06/2024 hasta el 14/07/2024).</t>
  </si>
  <si>
    <t>Etape 1 : Avant le début de la compétition (le 14/06/2024), les participants devront pronostiquer le résultat des 36 matchs de Poule.</t>
  </si>
  <si>
    <t>Step 1 : Before the start of the competition (14/06/2024), the participants must predict the result of the 36 matches. (Group stage)</t>
  </si>
  <si>
    <t>Paso 1 : Antes del inicio de la competición (el 14/06/2024), los participantes predecirán el resultado de los 36 partidos de la fase de grupos</t>
  </si>
  <si>
    <t xml:space="preserve">Le barême des points appliqué à chacun des 36 matchs de Poule est le suivant : </t>
  </si>
  <si>
    <t>The points scale for each of the 36 matches is as follows:</t>
  </si>
  <si>
    <t xml:space="preserve">La escala de puntos applicada a cada uno de los 36 partidos es la siguiente : </t>
  </si>
  <si>
    <t>Date limite du pronostic : le 14/06/2024</t>
  </si>
  <si>
    <t>Deadline for prediction : 14/06/2024</t>
  </si>
  <si>
    <t>Fecha límite de juego : el 14/06/2024</t>
  </si>
  <si>
    <t>Etape 2 : Avant le début de la compétition (le 14/06/2024), les participants devront pronostiquer le tableau final de la compétition, des huitièmes de finale jusqu'au vainqueur de la compétition</t>
  </si>
  <si>
    <t>Step 2 : Before the start of the competition (at least the 14/06/2024), the participants must predict the result of final phase.</t>
  </si>
  <si>
    <t>Paso 2 : Antes del inicio de la competición (el 14/06/2024), los participantes predecirán la fase final de la competición, desde los octavos de final hasta el final</t>
  </si>
  <si>
    <t>- VAINQUEUR : Le participant sélectionne la nation victorieuse de l'Euro 2024, parmi les 2 nations qu'il a sélectionnées en Finale</t>
  </si>
  <si>
    <t>WINNER : The participant has to select the nation which win the Euro 2024</t>
  </si>
  <si>
    <t>- GANADOR : El participante selecciona el equipo que gana el Euro 2024</t>
  </si>
  <si>
    <t>Date limite du pronostic : le 29/06/2024</t>
  </si>
  <si>
    <t>Deadline for prediction : 29/06/2024</t>
  </si>
  <si>
    <t>Fecha límite de juego : el 29/06/2024</t>
  </si>
  <si>
    <t>Date limite du pronostic : le 05/07/2024</t>
  </si>
  <si>
    <t>Deadline for prediction : 05/07/2024</t>
  </si>
  <si>
    <t>Fecha límite de juego : el 05/07/2024</t>
  </si>
  <si>
    <t>Date limite du pronostic : le 09/07/2024</t>
  </si>
  <si>
    <t>Deadline for prediction : 09/07/2024</t>
  </si>
  <si>
    <t>Fecha límite de juego : el 09/07/2024</t>
  </si>
  <si>
    <t>Etape 6 : A l'issue des Demi-Finales, les participants devront pronostiquer le score de la Finale</t>
  </si>
  <si>
    <t>Le concours 'EURO2024' est un jeu permettant aux participants de pronostiquer les résultats de l'Euro 2024</t>
  </si>
  <si>
    <t>Bellingham</t>
  </si>
  <si>
    <t>Bruno Fernandes</t>
  </si>
  <si>
    <t>Calhanoglu</t>
  </si>
  <si>
    <t>Chiesa</t>
  </si>
  <si>
    <t>Doku</t>
  </si>
  <si>
    <t>Donnarumma</t>
  </si>
  <si>
    <t>Gündogan</t>
  </si>
  <si>
    <t>Kimmich</t>
  </si>
  <si>
    <t>Kroos</t>
  </si>
  <si>
    <t>Kvaratskhelia</t>
  </si>
  <si>
    <t>Maignan</t>
  </si>
  <si>
    <t>Musiala</t>
  </si>
  <si>
    <t>Olmo</t>
  </si>
  <si>
    <t>Rashford</t>
  </si>
  <si>
    <t>Rodri</t>
  </si>
  <si>
    <t>Saka</t>
  </si>
  <si>
    <t>Ter Stegen</t>
  </si>
  <si>
    <t>Yamal</t>
  </si>
  <si>
    <t>Amdouni</t>
  </si>
  <si>
    <t>Giroud</t>
  </si>
  <si>
    <t>Havertz</t>
  </si>
  <si>
    <t>Hojlund</t>
  </si>
  <si>
    <t>Kramaric</t>
  </si>
  <si>
    <t>McTominay</t>
  </si>
  <si>
    <t>Mitrovic</t>
  </si>
  <si>
    <t>Müller</t>
  </si>
  <si>
    <t>Raspadori</t>
  </si>
  <si>
    <t>Sabitzer</t>
  </si>
  <si>
    <t>Sesko</t>
  </si>
  <si>
    <t>Weghorst</t>
  </si>
  <si>
    <t>Costa</t>
  </si>
  <si>
    <t>Dibusz</t>
  </si>
  <si>
    <t>Livakovic</t>
  </si>
  <si>
    <t>Lunin</t>
  </si>
  <si>
    <t>Sels</t>
  </si>
  <si>
    <t>Sommer</t>
  </si>
  <si>
    <t>Szczesny</t>
  </si>
  <si>
    <t>Verbruggen</t>
  </si>
  <si>
    <t>Pour chacun des 36 matchs, des cotes sont proposées. Ces cotes ont été définies par le site de pari Betclic (tronquées à la première décimale).</t>
  </si>
  <si>
    <t>For each of this 36 games, the odds are retrieved from Betclic betting site (truncated to one decimal).</t>
  </si>
  <si>
    <t>Para cada uno de los 36 partidos, se proponen probabilidades. Estas probabilidades fueron definidas por el sitio Betclic (truncadas a la primera decimal).</t>
  </si>
  <si>
    <t>Les cotes sont également consultables sur le lien suivant http://www.comparateur-de-cotes.fr/comparateur/football/Qualif-Euro-2024-ed251</t>
  </si>
  <si>
    <t>The odds are also viewable on this web site : http://www.comparateur-de-cotes.fr/comparateur/football/Qualif-Euro-2024-ed251</t>
  </si>
  <si>
    <t>Las probabilidades también están disponibles en el enlace http://www.comparateur-de-cotes.fr/comparateur/football/Qualif-Euro-2024-ed251</t>
  </si>
  <si>
    <t>- en cas de bon pronostic sans le score, le joueur gagne 3 * la cote du pronostic</t>
  </si>
  <si>
    <t>- In case of correct prediction without the score, the player will win 3 * odd</t>
  </si>
  <si>
    <t>- si hubo buen pronóstico sin el resultado correcto, el jugador gana 3 puntos * su respectiva probabilidad</t>
  </si>
  <si>
    <t>- en cas de bon pronostic avec le score exact, le joueur gagne 5 * la cote du pronostic</t>
  </si>
  <si>
    <t>- In case of correct prediction with correct score, the player will win 5 * odd</t>
  </si>
  <si>
    <t>- si hubo buen pronóstico con el resultado correcto, el jugador gana 5 puntos * su respectiva probabilidad</t>
  </si>
  <si>
    <t>Pour chaque huitième de finaliste trouvé, le joueur marque 3 * (la cote de qualification en 8ème) points</t>
  </si>
  <si>
    <t>For each team correctly predicted, the player will score 3* (round of 16 qualification odd) points</t>
  </si>
  <si>
    <t>Para cada predicción correcta, el participante gana 3 puntos * su respectiva probabilidad</t>
  </si>
  <si>
    <t>Un bonus de 2 points est accordé pour chaque nation correctement classée : 1ère, 2ème ou meilleure 3e de son groupe</t>
  </si>
  <si>
    <t>A 2 points bonus is awarded for each team correctly ranked in their groups : 1st, 2nd or best 3rd</t>
  </si>
  <si>
    <t>Se otorga un bono de 2 puntos por cada equipo debidamente clasificado</t>
  </si>
  <si>
    <t>Pour chaque quart de finaliste trouvé, le joueur marque 4 * (la cote de qualification en quarts) points</t>
  </si>
  <si>
    <t>For each quarter finalist correctly predicted, the player score 4* (quarter-final qualification odd) points</t>
  </si>
  <si>
    <t>Para cada predicción correcta, el participante gana 4 puntos * su respectiva probabilidad</t>
  </si>
  <si>
    <t>Pour chaque demi-finaliste trouvé, le joueur marque 5 * (la cote de qualification en demi) points</t>
  </si>
  <si>
    <t>For each semi finalist correctly predicted, the player score 5* (semi-final qualification odd) points</t>
  </si>
  <si>
    <t>Para cada predicción correcta, el participante gana 5 puntos * su respectiva probabilidad</t>
  </si>
  <si>
    <t>Pour chaque finaliste trouvé, le joueur marque 6 * (la cote de qualification en finale) points</t>
  </si>
  <si>
    <t>For each finalist correctly predicted, the player score 6* (final qualification odd) points</t>
  </si>
  <si>
    <t>Para cada predicción correcta, el participante gana 6 puntos * su respectiva probabilidad</t>
  </si>
  <si>
    <t>Si le joueur trouve le vainqueur de la compétition, il marque 7 * (la cote de la nation victorieuse) points</t>
  </si>
  <si>
    <t>If the player found the winner of the competition, he score 7* (victory odd) points</t>
  </si>
  <si>
    <t>Si la predicción es correcta, el participante gana 7 puntos * su respectiva probabilidad</t>
  </si>
  <si>
    <t>Des cotes seront proposées pour chaque confrontation.</t>
  </si>
  <si>
    <t>New odds will be proposed for each games.</t>
  </si>
  <si>
    <t>Se propondrán nuevas probabilidades para cada partido.</t>
  </si>
  <si>
    <t>- en cas de bon pronostic avec le score exact, le joueur gagnera 10 * la cote du pronostic</t>
  </si>
  <si>
    <t>- In case of correct prediction with correct score, the player will win 10 * odd</t>
  </si>
  <si>
    <t>- si hubo buen pronóstico con el resultado correcto, el jugador gana 10 puntos * su respectiva probabilidad</t>
  </si>
  <si>
    <t>- en cas de bon pronostic sans le score, le joueur gagnera 6 * la cote du pronostic</t>
  </si>
  <si>
    <t>- In case of correct prediction without the score, the player will win 6 * odd</t>
  </si>
  <si>
    <t>- si huno buen pronóstico sin el resultado correcto, el jugador gana 6 puntos * su respectiva probabilidad</t>
  </si>
  <si>
    <t>Allemagne</t>
  </si>
  <si>
    <t>Ecosse</t>
  </si>
  <si>
    <t>Hongrie</t>
  </si>
  <si>
    <t>Suisse</t>
  </si>
  <si>
    <t>Espagne</t>
  </si>
  <si>
    <t>Croatie</t>
  </si>
  <si>
    <t>Italie</t>
  </si>
  <si>
    <t>Albanie</t>
  </si>
  <si>
    <t>Pologne</t>
  </si>
  <si>
    <t>Pays-Bas</t>
  </si>
  <si>
    <t>Slovénie</t>
  </si>
  <si>
    <t>Danemark</t>
  </si>
  <si>
    <t>Serbie</t>
  </si>
  <si>
    <t>Angleterre</t>
  </si>
  <si>
    <t>Roumanie</t>
  </si>
  <si>
    <t>Ukraine</t>
  </si>
  <si>
    <t>Belgique</t>
  </si>
  <si>
    <t>Slovaquie</t>
  </si>
  <si>
    <t>Autriche</t>
  </si>
  <si>
    <t>France</t>
  </si>
  <si>
    <t>Turquie</t>
  </si>
  <si>
    <t>Géorgie</t>
  </si>
  <si>
    <t>Portugal</t>
  </si>
  <si>
    <t>Rép. Tchèque</t>
  </si>
  <si>
    <t>8ème de Finaliste (3*Cote + 2 PTS)</t>
  </si>
  <si>
    <t>Français</t>
  </si>
  <si>
    <t>Simulation avec le match Allemagne - Ecosse</t>
  </si>
  <si>
    <t>Simulation with Allemagne - Ecosse match</t>
  </si>
  <si>
    <t>Simulación con el partido Allemagne - Ecosse</t>
  </si>
  <si>
    <t>Dans l'exemple 1, l'Allemagne s'impose 1-0.</t>
  </si>
  <si>
    <t>Example 1 : Allemagne win 1-0.</t>
  </si>
  <si>
    <t>En el ejemplo 1, Allemagne vence 1-0.</t>
  </si>
  <si>
    <t>A l'issue de la rencontre, tous les joueurs ayant pronostiqué une victoire de l'Allemagne sur le score de 1-0 marquent 5*1,2, soit 6 points.</t>
  </si>
  <si>
    <t>At the end of the game, all players who have predicted a victory for Allemagne with a score of 1-0 will score 5*1,2, than 6 points.</t>
  </si>
  <si>
    <t>Después del partido, todos los jugadores que han predicho una victoria de Allemagne por 1-0 ganan 5*1,2, entonces 6 puntos.</t>
  </si>
  <si>
    <t>Tous les joueurs ayant pronostiqué une victoire de l'Allemagne sur un score différent de 1-0 marquent 3*1,2, soit 3,6 points</t>
  </si>
  <si>
    <t>All players who have predicted a victory for Allemagne but with a different score than 1-0 will score 3*1,2, than 3,6 points.</t>
  </si>
  <si>
    <t>Todos los jugadores que han predicho una victoria de Allemagne con un reultado differente de 1-0 ganan 3*1,2, entonces 3,6 puntos</t>
  </si>
  <si>
    <t>Tous les joueurs ayant pronostiqué une victoire de l'Ecosse ou un match nul marquent 0 point.</t>
  </si>
  <si>
    <t>All players who have predicted a victory for Ecosse or a draw, will win 0 point.</t>
  </si>
  <si>
    <t>Todos los jugadores que han predicho una victoria de Ecosse o un empate ganan 0 punto.</t>
  </si>
  <si>
    <t>Dans l'exemple 2, l'Ecosse s'impose 1-0.</t>
  </si>
  <si>
    <t>Example 2 : Ecosse win 1-0.</t>
  </si>
  <si>
    <t>En el ejemplo 2, Ecosse vence 1-0.</t>
  </si>
  <si>
    <t>Tous les joueurs ayant pronostiqué une victoire de l'Allemagne ou un match nul marquent 0 point.</t>
  </si>
  <si>
    <t>All players who have predicted a victory for Allemagne or a draw, will win 0 point.</t>
  </si>
  <si>
    <t>Todos los jugadores que han predicho una victoria de Allemagne o un empate ganan 0 punto.</t>
  </si>
  <si>
    <t>Dans l'exemple 3, l'Allemagne s'impose 4-2.</t>
  </si>
  <si>
    <t>Example 3 : Allemagne win 4-2.</t>
  </si>
  <si>
    <t>En el ejemplo 3, Allemagne vence 4-2.</t>
  </si>
  <si>
    <t>A l'issue de la rencontre, tous les joueurs ayant pronostiqué une victoire de l'Allemagne sur le score de 4-2 marquent 2*5*1,2, soit 12 points.</t>
  </si>
  <si>
    <t>At the end of the game, all players who have predicted a victory for Allemagne with a score of 4-2 will win 5 * 1,2 * 2, than 12 points.</t>
  </si>
  <si>
    <t>Después del partido, todos los jugadores que han predicho una victoria de Allemagne por 4-2 ganan 5 * 1,2 * 2, entonces 12 puntos.</t>
  </si>
  <si>
    <t>Tous les joueurs ayant pronostiqué une victoire de l'Allemagne sur le score de 5-1, 6-2, 6-0, etc... marquent 2*3*1,2, soit 7,2 points.</t>
  </si>
  <si>
    <t>All players who have predicted a victory for Allemagne with a score of 5-1, 6-2, 6-0, etc... will win 3 * 1,2 * 2, than 7,2 points.</t>
  </si>
  <si>
    <t>Todos los jugadores que han predicho una victoria de Allemagne por 5-1, 6-2, 6-0, etc... ganan 3 * 1,2 * 2, entonces 7,2 puntos.</t>
  </si>
  <si>
    <t>Points Bonus :</t>
  </si>
  <si>
    <t>Extra Bonus :</t>
  </si>
  <si>
    <t>Bonificación de puntos :</t>
  </si>
  <si>
    <t>Le concurrent devra répondre à une série de 10 questions (4 portant sur le premier tour, 6 sur l'ensemble de la compétition), telles que 'Qui sera le meilleur buteur ?' ou 'Combien de buts seront marqués?'</t>
  </si>
  <si>
    <t>The contestant will have to answer a series of 10 questions (4 for the first round, 6 for the entire competition), such as 'Who will be the top scorer?' or 'How many goals will be scored?'</t>
  </si>
  <si>
    <t>El concursante tendrá que responder a una serie de 10 preguntas (4 sobre la primera ronda, 6 sobre toda la competición), como '¿Quién será el máximo goleador?' o '¿Cuántos goles se marcará?'</t>
  </si>
  <si>
    <t>Le concurrent remportera 10 points par bonne réponse.</t>
  </si>
  <si>
    <t>The competitor will earn 10 points per correct answer</t>
  </si>
  <si>
    <t>El competidor ganará 10 puntos por cada respuesta correcta</t>
  </si>
  <si>
    <t>Le concurrent aura la possibilité de sélectionner 3 matchs, parmi les 36 du premier tour, pour lesquels il souhaite voir sa cote boostée</t>
  </si>
  <si>
    <t>The contestant will have the option to select 3 games, among the 36 games of the first round, for which he wants to see his odds boosted</t>
  </si>
  <si>
    <t>El competidor tendrá la oportunidad de seleccionar 3 partidos, de los 36 de la primera ronda, para los que desea que se aumenten sus cuotas</t>
  </si>
  <si>
    <t>Ainsi, si sa prédiction est correcte pour un match sur lequel il a positionné un 'boost', son nombre de points sera multiplié par 2 sur ce match</t>
  </si>
  <si>
    <t>Thus, if his prediction is correct for a match on which he has positioned a boost, his number of points will be multiplied by 2 for this game</t>
  </si>
  <si>
    <t>Por lo tanto, si su predicción es correcta para un partido en el que ha posicionado un 'boost', su número de puntos se multiplicará por 2 en ese partido</t>
  </si>
  <si>
    <t>Exemple : la qualification de l'Allemagne en 8ème rapporte 3 * 1 points aux participants qui l'ont pronostiquée, soit 3 points</t>
  </si>
  <si>
    <t>Example : the qualification of Allemagne for the round of 16 will give 3 * 1 points to all the players who have predicted it, than 3 points</t>
  </si>
  <si>
    <t>Ejemplos : si Allemagne pasa en los octavos, el participante gana 3 * 1 puntos, entonces 3 puntos</t>
  </si>
  <si>
    <t>tandis que la qualification de l'Ecosse en 8ème rapportera 3 * 1,7 points aux participants qui l'ont pronostiquée, soit 5,1 points</t>
  </si>
  <si>
    <t>whereas the qualification of Ecosse will give 3 * 1,7 points , than 5,1 points</t>
  </si>
  <si>
    <t>mientras que si Ecosse pasa en los octavos, el participante gana 3 * 1,7 puntos, entonces 5,1 puntos</t>
  </si>
  <si>
    <t>Les cotes sont de 1,2 pour une victoire de l'Allemagne , 10,2 pour une victoire de l'Ecosse et de 5,2 pour un match nul</t>
  </si>
  <si>
    <t>The odd is 1,2 for Allemagne victory, 10,2 for Ecosse victory and 5,2 for a draw match</t>
  </si>
  <si>
    <t>Las probabilidades son 1,2 para una victoria de Allemagne , 10,2 para una victoria de Ecosse y 5,2 para un empate</t>
  </si>
  <si>
    <t>A l'issue de la rencontre, tous les joueurs ayant pronostiqué une victoire de l'Ecosse sur le score de 1-0 marquent 5*10,2, soit 51 points.</t>
  </si>
  <si>
    <t>At the end of the game, all players who have predicted a victory for Ecosse with a score of 1-0 will win 5*10,2, than 51 points.</t>
  </si>
  <si>
    <t>Después del partido, todos los jugadores que han predicho una victoria de Ecosse por 1-0 ganan 5*10,2, entonces 51 puntos.</t>
  </si>
  <si>
    <t>Tous les joueurs ayant pronostiqué une victoire de l'Ecosse sur un score différent de 1-0 marquent 3*10,2, soit 30,6 points</t>
  </si>
  <si>
    <t>All players who have predicted a victory for Ecosse but with a different score than 1-0 will win 3*10,2, than 30,6 points</t>
  </si>
  <si>
    <t>Todos los jugadores que han predicho una victoria de Ecosse - con un resultado differente de 1-0 - ganan 3*10,2, entonces 30,6 puntos</t>
  </si>
  <si>
    <t>Le score du parieur sera ainsi multiplié par 2 si 6 buts ou plus ont été marqués.</t>
  </si>
  <si>
    <t>The score of the player will be multiplied by 2 for a game with 6 or more goals</t>
  </si>
  <si>
    <t>El puntaje del jugador se multiplica por 2 si 6 goles (o más) fueron marcados</t>
  </si>
  <si>
    <t>Tous les joueurs ayant pronostiqué une victoire de l'Allemagne sur le score de 3-1, 3-2, 4-0, etc... marquent 1*3*1,2, soit 3,6 points.</t>
  </si>
  <si>
    <t>All players who have predicted a victory for Allemagne with a score of 3-1, 3-2, 4-0, etc... will win 3 * 1,2 * 1, than 3,6 points.</t>
  </si>
  <si>
    <t>Todos los jugadores que han predicho una victoria de Allemagne por 3-1, 3-2, 4-0, etc... ganan 3 * 1,2 * 1, entonces 3,6 puntos.</t>
  </si>
  <si>
    <t>Le score du parieur sera ainsi multiplié par 1 s'il a trouvé que 4 ou 5 buts seraient marqués dans le match, et multiplié par 2 si 6 buts ou plus ont été marqués</t>
  </si>
  <si>
    <t>The score of the player will be multiplied by 1 if he predicted a game with 4 or 5 goals, or multiplied by 2 for a game with 6 or more goals</t>
  </si>
  <si>
    <t>El puntaje del jugador se multiplica por 1 si 4 o 5 goles fueron marcados en el partido, o multiplicada por 2 si 6 goles (o más) fueron marcados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</si>
</sst>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0.0"/>
    <numFmt numFmtId="166" formatCode=";;;"/>
    <numFmt numFmtId="167" formatCode="[$-F800]dddd\,\ mmmm\ dd\,\ yyyy"/>
  </numFmts>
  <fonts count="50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12"/>
      <color indexed="13"/>
      <name val="Verdana"/>
      <family val="2"/>
    </font>
    <font>
      <sz val="10"/>
      <color indexed="8"/>
      <name val="Arial"/>
      <family val="2"/>
    </font>
    <font>
      <b/>
      <sz val="8"/>
      <color indexed="9"/>
      <name val="Arial"/>
      <family val="2"/>
    </font>
    <font>
      <sz val="8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color rgb="FF2FE538"/>
      <name val="Arial"/>
      <family val="2"/>
    </font>
    <font>
      <sz val="10"/>
      <color theme="0"/>
      <name val="Arial"/>
      <family val="2"/>
    </font>
    <font>
      <sz val="9"/>
      <color indexed="81"/>
      <name val="Tahoma"/>
      <family val="2"/>
    </font>
    <font>
      <sz val="12"/>
      <color theme="0"/>
      <name val="Verdana"/>
      <family val="2"/>
    </font>
    <font>
      <b/>
      <sz val="10"/>
      <color theme="0"/>
      <name val="Arial"/>
      <family val="2"/>
    </font>
    <font>
      <u/>
      <sz val="10"/>
      <color theme="0"/>
      <name val="Arial"/>
      <family val="2"/>
    </font>
    <font>
      <b/>
      <sz val="12"/>
      <color theme="0"/>
      <name val="Arial"/>
      <family val="2"/>
    </font>
    <font>
      <sz val="12"/>
      <color indexed="9"/>
      <name val="Verdana"/>
      <family val="2"/>
    </font>
    <font>
      <b/>
      <sz val="12"/>
      <color rgb="FF376091"/>
      <name val="Verdana"/>
      <family val="2"/>
    </font>
    <font>
      <sz val="10"/>
      <color rgb="FF0070C0"/>
      <name val="Arial"/>
      <family val="2"/>
    </font>
    <font>
      <sz val="12"/>
      <color indexed="15"/>
      <name val="Verdana"/>
      <family val="2"/>
    </font>
    <font>
      <b/>
      <sz val="12"/>
      <color indexed="9"/>
      <name val="Verdana"/>
      <family val="2"/>
    </font>
    <font>
      <b/>
      <sz val="18"/>
      <color theme="0"/>
      <name val="Arial"/>
      <family val="2"/>
    </font>
    <font>
      <b/>
      <sz val="12"/>
      <color theme="5"/>
      <name val="Verdana"/>
      <family val="2"/>
    </font>
    <font>
      <sz val="11"/>
      <color theme="0"/>
      <name val="Verdan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b/>
      <sz val="8"/>
      <color indexed="13"/>
      <name val="Verdana"/>
      <family val="2"/>
    </font>
    <font>
      <b/>
      <sz val="8"/>
      <color theme="1"/>
      <name val="Verdana"/>
      <family val="2"/>
    </font>
    <font>
      <sz val="12"/>
      <color theme="4"/>
      <name val="Verdana"/>
      <family val="2"/>
    </font>
    <font>
      <b/>
      <sz val="8"/>
      <color indexed="9"/>
      <name val="Verdana"/>
      <family val="2"/>
    </font>
    <font>
      <b/>
      <u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theme="4"/>
      <name val="Verdana"/>
      <family val="2"/>
    </font>
    <font>
      <u/>
      <sz val="10"/>
      <color theme="4"/>
      <name val="Arial"/>
      <family val="2"/>
    </font>
    <font>
      <sz val="10"/>
      <color indexed="9"/>
      <name val="Verdana"/>
      <family val="2"/>
    </font>
    <font>
      <sz val="11"/>
      <color indexed="9"/>
      <name val="Verdana"/>
      <family val="2"/>
    </font>
    <font>
      <b/>
      <sz val="12"/>
      <color theme="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</fills>
  <borders count="9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indexed="64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mediumDashed">
        <color theme="0"/>
      </bottom>
      <diagonal/>
    </border>
    <border>
      <left/>
      <right/>
      <top style="thin">
        <color theme="0"/>
      </top>
      <bottom style="mediumDashed">
        <color theme="0"/>
      </bottom>
      <diagonal/>
    </border>
    <border>
      <left/>
      <right style="medium">
        <color theme="0"/>
      </right>
      <top style="thin">
        <color theme="0"/>
      </top>
      <bottom style="mediumDashed">
        <color theme="0"/>
      </bottom>
      <diagonal/>
    </border>
    <border>
      <left style="medium">
        <color theme="0"/>
      </left>
      <right/>
      <top style="mediumDashed">
        <color theme="0"/>
      </top>
      <bottom style="thin">
        <color theme="0"/>
      </bottom>
      <diagonal/>
    </border>
    <border>
      <left/>
      <right/>
      <top style="mediumDashed">
        <color theme="0"/>
      </top>
      <bottom style="thin">
        <color theme="0"/>
      </bottom>
      <diagonal/>
    </border>
    <border>
      <left/>
      <right style="medium">
        <color theme="0"/>
      </right>
      <top style="mediumDashed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medium">
        <color theme="4"/>
      </right>
      <top style="medium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0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/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64" fontId="7" fillId="0" borderId="0" applyFont="0" applyFill="0" applyBorder="0" applyAlignment="0" applyProtection="0"/>
  </cellStyleXfs>
  <cellXfs count="391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Font="1" applyFill="1" applyBorder="1" applyProtection="1"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2" borderId="0" xfId="0" applyFont="1" applyFill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6" xfId="0" applyFont="1" applyFill="1" applyBorder="1" applyProtection="1">
      <protection hidden="1"/>
    </xf>
    <xf numFmtId="0" fontId="2" fillId="3" borderId="7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6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4" fillId="2" borderId="10" xfId="0" applyFont="1" applyFill="1" applyBorder="1" applyAlignment="1" applyProtection="1">
      <alignment horizontal="left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4" fillId="2" borderId="1" xfId="0" applyFont="1" applyFill="1" applyBorder="1" applyAlignment="1" applyProtection="1">
      <alignment horizontal="left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2" borderId="7" xfId="0" applyFont="1" applyFill="1" applyBorder="1" applyProtection="1">
      <protection hidden="1"/>
    </xf>
    <xf numFmtId="0" fontId="2" fillId="2" borderId="12" xfId="0" applyFont="1" applyFill="1" applyBorder="1" applyProtection="1">
      <protection hidden="1"/>
    </xf>
    <xf numFmtId="0" fontId="4" fillId="2" borderId="5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left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4" fillId="2" borderId="14" xfId="0" applyFont="1" applyFill="1" applyBorder="1" applyAlignment="1" applyProtection="1">
      <alignment horizontal="left"/>
      <protection hidden="1"/>
    </xf>
    <xf numFmtId="0" fontId="3" fillId="2" borderId="15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Alignment="1" applyProtection="1">
      <alignment horizontal="center"/>
      <protection hidden="1"/>
    </xf>
    <xf numFmtId="0" fontId="2" fillId="2" borderId="16" xfId="0" applyFont="1" applyFill="1" applyBorder="1" applyProtection="1">
      <protection hidden="1"/>
    </xf>
    <xf numFmtId="0" fontId="2" fillId="2" borderId="13" xfId="0" applyFont="1" applyFill="1" applyBorder="1" applyProtection="1">
      <protection hidden="1"/>
    </xf>
    <xf numFmtId="0" fontId="2" fillId="2" borderId="17" xfId="0" applyFont="1" applyFill="1" applyBorder="1" applyProtection="1">
      <protection hidden="1"/>
    </xf>
    <xf numFmtId="0" fontId="2" fillId="2" borderId="15" xfId="0" applyFont="1" applyFill="1" applyBorder="1" applyProtection="1">
      <protection hidden="1"/>
    </xf>
    <xf numFmtId="0" fontId="2" fillId="2" borderId="18" xfId="0" applyFont="1" applyFill="1" applyBorder="1" applyProtection="1">
      <protection hidden="1"/>
    </xf>
    <xf numFmtId="0" fontId="3" fillId="2" borderId="18" xfId="0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Protection="1">
      <protection hidden="1"/>
    </xf>
    <xf numFmtId="0" fontId="2" fillId="3" borderId="20" xfId="0" applyFont="1" applyFill="1" applyBorder="1" applyProtection="1">
      <protection hidden="1"/>
    </xf>
    <xf numFmtId="0" fontId="2" fillId="3" borderId="21" xfId="0" applyFont="1" applyFill="1" applyBorder="1" applyAlignment="1" applyProtection="1">
      <alignment horizontal="center"/>
      <protection hidden="1"/>
    </xf>
    <xf numFmtId="0" fontId="2" fillId="3" borderId="19" xfId="0" applyFont="1" applyFill="1" applyBorder="1" applyAlignment="1" applyProtection="1">
      <alignment horizontal="center"/>
      <protection hidden="1"/>
    </xf>
    <xf numFmtId="0" fontId="3" fillId="3" borderId="20" xfId="0" applyFont="1" applyFill="1" applyBorder="1" applyAlignment="1" applyProtection="1">
      <alignment horizontal="center"/>
      <protection hidden="1"/>
    </xf>
    <xf numFmtId="0" fontId="2" fillId="3" borderId="22" xfId="0" applyFont="1" applyFill="1" applyBorder="1" applyAlignment="1" applyProtection="1">
      <alignment horizontal="center"/>
      <protection hidden="1"/>
    </xf>
    <xf numFmtId="0" fontId="2" fillId="2" borderId="23" xfId="0" applyFont="1" applyFill="1" applyBorder="1" applyAlignment="1" applyProtection="1">
      <alignment horizontal="center"/>
      <protection hidden="1"/>
    </xf>
    <xf numFmtId="0" fontId="2" fillId="3" borderId="23" xfId="0" applyFont="1" applyFill="1" applyBorder="1" applyAlignment="1" applyProtection="1">
      <alignment horizontal="center"/>
      <protection hidden="1"/>
    </xf>
    <xf numFmtId="0" fontId="2" fillId="2" borderId="24" xfId="0" applyFont="1" applyFill="1" applyBorder="1" applyAlignment="1" applyProtection="1">
      <alignment horizontal="center"/>
      <protection hidden="1"/>
    </xf>
    <xf numFmtId="0" fontId="2" fillId="2" borderId="25" xfId="0" applyFont="1" applyFill="1" applyBorder="1" applyAlignment="1" applyProtection="1">
      <alignment horizontal="center"/>
      <protection hidden="1"/>
    </xf>
    <xf numFmtId="0" fontId="2" fillId="3" borderId="24" xfId="0" applyFont="1" applyFill="1" applyBorder="1" applyAlignment="1" applyProtection="1">
      <alignment horizontal="center"/>
      <protection hidden="1"/>
    </xf>
    <xf numFmtId="0" fontId="2" fillId="2" borderId="26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28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2" fillId="2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2" fillId="2" borderId="32" xfId="0" applyFont="1" applyFill="1" applyBorder="1" applyProtection="1">
      <protection hidden="1"/>
    </xf>
    <xf numFmtId="0" fontId="2" fillId="2" borderId="33" xfId="0" applyFont="1" applyFill="1" applyBorder="1" applyProtection="1"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4" fillId="2" borderId="34" xfId="0" applyFont="1" applyFill="1" applyBorder="1" applyAlignment="1" applyProtection="1">
      <alignment horizontal="left"/>
      <protection hidden="1"/>
    </xf>
    <xf numFmtId="0" fontId="3" fillId="2" borderId="33" xfId="0" applyFont="1" applyFill="1" applyBorder="1" applyAlignment="1" applyProtection="1">
      <alignment horizontal="center"/>
      <protection hidden="1"/>
    </xf>
    <xf numFmtId="0" fontId="2" fillId="4" borderId="35" xfId="0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13" fillId="4" borderId="21" xfId="0" applyFont="1" applyFill="1" applyBorder="1" applyAlignment="1" applyProtection="1">
      <alignment horizontal="center"/>
      <protection hidden="1"/>
    </xf>
    <xf numFmtId="0" fontId="13" fillId="4" borderId="3" xfId="0" applyFont="1" applyFill="1" applyBorder="1" applyAlignment="1" applyProtection="1">
      <alignment horizontal="center"/>
      <protection hidden="1"/>
    </xf>
    <xf numFmtId="0" fontId="15" fillId="2" borderId="7" xfId="0" applyFont="1" applyFill="1" applyBorder="1" applyAlignment="1" applyProtection="1">
      <alignment horizontal="left"/>
      <protection hidden="1"/>
    </xf>
    <xf numFmtId="0" fontId="15" fillId="2" borderId="3" xfId="0" applyFont="1" applyFill="1" applyBorder="1" applyAlignment="1" applyProtection="1">
      <alignment horizontal="left"/>
      <protection hidden="1"/>
    </xf>
    <xf numFmtId="0" fontId="15" fillId="2" borderId="8" xfId="0" applyFont="1" applyFill="1" applyBorder="1" applyAlignment="1" applyProtection="1">
      <alignment horizontal="left"/>
      <protection hidden="1"/>
    </xf>
    <xf numFmtId="0" fontId="15" fillId="2" borderId="17" xfId="0" applyFont="1" applyFill="1" applyBorder="1" applyAlignment="1" applyProtection="1">
      <alignment horizontal="left"/>
      <protection hidden="1"/>
    </xf>
    <xf numFmtId="0" fontId="15" fillId="2" borderId="32" xfId="0" applyFont="1" applyFill="1" applyBorder="1" applyAlignment="1" applyProtection="1">
      <alignment horizontal="left"/>
      <protection hidden="1"/>
    </xf>
    <xf numFmtId="0" fontId="2" fillId="4" borderId="21" xfId="0" applyFont="1" applyFill="1" applyBorder="1" applyAlignment="1" applyProtection="1">
      <alignment horizontal="center"/>
      <protection hidden="1"/>
    </xf>
    <xf numFmtId="0" fontId="2" fillId="4" borderId="39" xfId="0" applyFont="1" applyFill="1" applyBorder="1" applyAlignment="1" applyProtection="1">
      <alignment horizontal="center"/>
      <protection hidden="1"/>
    </xf>
    <xf numFmtId="0" fontId="13" fillId="4" borderId="20" xfId="0" applyFont="1" applyFill="1" applyBorder="1" applyAlignment="1" applyProtection="1">
      <alignment horizontal="center"/>
      <protection hidden="1"/>
    </xf>
    <xf numFmtId="0" fontId="13" fillId="4" borderId="2" xfId="0" applyFont="1" applyFill="1" applyBorder="1" applyAlignment="1" applyProtection="1">
      <alignment horizontal="center"/>
      <protection hidden="1"/>
    </xf>
    <xf numFmtId="0" fontId="2" fillId="2" borderId="47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Protection="1">
      <protection hidden="1"/>
    </xf>
    <xf numFmtId="0" fontId="2" fillId="2" borderId="42" xfId="0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8" xfId="0" applyFont="1" applyFill="1" applyBorder="1" applyAlignment="1" applyProtection="1">
      <alignment horizontal="center"/>
      <protection hidden="1"/>
    </xf>
    <xf numFmtId="0" fontId="3" fillId="2" borderId="42" xfId="0" applyFont="1" applyFill="1" applyBorder="1" applyAlignment="1" applyProtection="1">
      <alignment horizontal="center"/>
      <protection hidden="1"/>
    </xf>
    <xf numFmtId="0" fontId="2" fillId="6" borderId="45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Protection="1">
      <protection hidden="1"/>
    </xf>
    <xf numFmtId="0" fontId="2" fillId="6" borderId="46" xfId="0" applyFont="1" applyFill="1" applyBorder="1" applyProtection="1">
      <protection hidden="1"/>
    </xf>
    <xf numFmtId="0" fontId="2" fillId="6" borderId="32" xfId="0" applyFont="1" applyFill="1" applyBorder="1" applyAlignment="1" applyProtection="1">
      <alignment horizontal="center"/>
      <protection hidden="1"/>
    </xf>
    <xf numFmtId="0" fontId="2" fillId="6" borderId="34" xfId="0" applyFont="1" applyFill="1" applyBorder="1" applyAlignment="1" applyProtection="1">
      <alignment horizontal="center"/>
      <protection hidden="1"/>
    </xf>
    <xf numFmtId="0" fontId="3" fillId="6" borderId="46" xfId="0" applyFont="1" applyFill="1" applyBorder="1" applyAlignment="1" applyProtection="1">
      <alignment horizontal="center"/>
      <protection hidden="1"/>
    </xf>
    <xf numFmtId="0" fontId="14" fillId="5" borderId="49" xfId="0" applyFont="1" applyFill="1" applyBorder="1" applyAlignment="1" applyProtection="1">
      <alignment horizontal="left"/>
      <protection hidden="1"/>
    </xf>
    <xf numFmtId="0" fontId="14" fillId="5" borderId="50" xfId="0" applyFont="1" applyFill="1" applyBorder="1" applyAlignment="1" applyProtection="1">
      <alignment horizontal="left"/>
      <protection hidden="1"/>
    </xf>
    <xf numFmtId="0" fontId="5" fillId="5" borderId="32" xfId="0" applyFont="1" applyFill="1" applyBorder="1" applyAlignment="1" applyProtection="1">
      <alignment horizontal="left"/>
      <protection hidden="1"/>
    </xf>
    <xf numFmtId="0" fontId="2" fillId="3" borderId="20" xfId="0" applyFont="1" applyFill="1" applyBorder="1" applyAlignment="1" applyProtection="1">
      <alignment horizontal="center"/>
      <protection hidden="1"/>
    </xf>
    <xf numFmtId="0" fontId="13" fillId="4" borderId="51" xfId="0" applyFont="1" applyFill="1" applyBorder="1" applyAlignment="1" applyProtection="1">
      <alignment horizontal="center"/>
      <protection hidden="1"/>
    </xf>
    <xf numFmtId="0" fontId="13" fillId="4" borderId="52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48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51" xfId="0" applyFont="1" applyFill="1" applyBorder="1" applyAlignment="1" applyProtection="1">
      <alignment horizontal="center"/>
      <protection hidden="1"/>
    </xf>
    <xf numFmtId="0" fontId="2" fillId="4" borderId="52" xfId="0" applyFont="1" applyFill="1" applyBorder="1" applyAlignment="1" applyProtection="1">
      <alignment horizontal="center"/>
      <protection hidden="1"/>
    </xf>
    <xf numFmtId="0" fontId="2" fillId="4" borderId="53" xfId="0" applyFont="1" applyFill="1" applyBorder="1" applyAlignment="1" applyProtection="1">
      <alignment horizontal="center"/>
      <protection hidden="1"/>
    </xf>
    <xf numFmtId="0" fontId="2" fillId="4" borderId="54" xfId="0" applyFont="1" applyFill="1" applyBorder="1" applyAlignment="1" applyProtection="1">
      <alignment horizontal="center"/>
      <protection hidden="1"/>
    </xf>
    <xf numFmtId="0" fontId="5" fillId="5" borderId="34" xfId="0" applyFont="1" applyFill="1" applyBorder="1" applyAlignment="1" applyProtection="1">
      <alignment horizontal="left"/>
      <protection hidden="1"/>
    </xf>
    <xf numFmtId="0" fontId="5" fillId="5" borderId="33" xfId="0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0" fillId="0" borderId="43" xfId="0" applyFont="1" applyBorder="1" applyAlignment="1" applyProtection="1">
      <alignment horizontal="left" indent="1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5" fillId="5" borderId="0" xfId="0" applyFont="1" applyFill="1" applyAlignment="1" applyProtection="1">
      <alignment horizontal="left"/>
      <protection hidden="1"/>
    </xf>
    <xf numFmtId="0" fontId="5" fillId="5" borderId="44" xfId="0" applyFont="1" applyFill="1" applyBorder="1" applyAlignment="1" applyProtection="1">
      <alignment horizontal="left"/>
      <protection hidden="1"/>
    </xf>
    <xf numFmtId="0" fontId="7" fillId="2" borderId="0" xfId="0" applyFont="1" applyFill="1" applyProtection="1">
      <protection locked="0"/>
    </xf>
    <xf numFmtId="0" fontId="7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top"/>
      <protection hidden="1"/>
    </xf>
    <xf numFmtId="0" fontId="7" fillId="2" borderId="0" xfId="3" applyFill="1" applyProtection="1">
      <protection hidden="1"/>
    </xf>
    <xf numFmtId="0" fontId="7" fillId="6" borderId="0" xfId="3" applyFill="1" applyProtection="1">
      <protection hidden="1"/>
    </xf>
    <xf numFmtId="0" fontId="7" fillId="2" borderId="0" xfId="4" applyFill="1" applyProtection="1">
      <protection hidden="1"/>
    </xf>
    <xf numFmtId="0" fontId="7" fillId="6" borderId="0" xfId="4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quotePrefix="1" applyFont="1" applyFill="1" applyAlignment="1" applyProtection="1">
      <alignment horizontal="center"/>
      <protection hidden="1"/>
    </xf>
    <xf numFmtId="0" fontId="7" fillId="6" borderId="0" xfId="0" applyFont="1" applyFill="1" applyProtection="1">
      <protection hidden="1"/>
    </xf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quotePrefix="1" applyFont="1" applyFill="1" applyProtection="1">
      <protection hidden="1"/>
    </xf>
    <xf numFmtId="20" fontId="7" fillId="2" borderId="0" xfId="0" applyNumberFormat="1" applyFont="1" applyFill="1" applyProtection="1">
      <protection hidden="1"/>
    </xf>
    <xf numFmtId="20" fontId="7" fillId="6" borderId="0" xfId="0" applyNumberFormat="1" applyFont="1" applyFill="1" applyProtection="1">
      <protection hidden="1"/>
    </xf>
    <xf numFmtId="0" fontId="7" fillId="6" borderId="0" xfId="0" applyFont="1" applyFill="1" applyAlignment="1" applyProtection="1">
      <alignment vertical="top"/>
      <protection hidden="1"/>
    </xf>
    <xf numFmtId="0" fontId="17" fillId="6" borderId="0" xfId="0" applyFont="1" applyFill="1" applyProtection="1">
      <protection hidden="1"/>
    </xf>
    <xf numFmtId="0" fontId="0" fillId="9" borderId="0" xfId="0" applyFill="1" applyAlignment="1">
      <alignment horizontal="center"/>
    </xf>
    <xf numFmtId="0" fontId="19" fillId="2" borderId="0" xfId="0" applyFont="1" applyFill="1" applyProtection="1">
      <protection hidden="1"/>
    </xf>
    <xf numFmtId="0" fontId="19" fillId="0" borderId="0" xfId="0" applyFont="1" applyProtection="1">
      <protection hidden="1"/>
    </xf>
    <xf numFmtId="0" fontId="22" fillId="0" borderId="0" xfId="0" applyFont="1" applyAlignment="1" applyProtection="1">
      <alignment vertical="top"/>
      <protection hidden="1"/>
    </xf>
    <xf numFmtId="0" fontId="19" fillId="0" borderId="0" xfId="0" applyFont="1" applyAlignment="1" applyProtection="1">
      <alignment vertical="top"/>
      <protection hidden="1"/>
    </xf>
    <xf numFmtId="0" fontId="22" fillId="0" borderId="0" xfId="0" applyFont="1" applyProtection="1">
      <protection hidden="1"/>
    </xf>
    <xf numFmtId="0" fontId="19" fillId="6" borderId="0" xfId="0" applyFont="1" applyFill="1" applyAlignment="1" applyProtection="1">
      <alignment vertical="top"/>
      <protection hidden="1"/>
    </xf>
    <xf numFmtId="0" fontId="22" fillId="6" borderId="0" xfId="0" applyFont="1" applyFill="1" applyProtection="1">
      <protection hidden="1"/>
    </xf>
    <xf numFmtId="0" fontId="19" fillId="6" borderId="0" xfId="0" applyFont="1" applyFill="1" applyProtection="1">
      <protection hidden="1"/>
    </xf>
    <xf numFmtId="0" fontId="23" fillId="6" borderId="0" xfId="0" applyFont="1" applyFill="1" applyAlignment="1" applyProtection="1">
      <alignment horizontal="center" vertical="top"/>
      <protection hidden="1"/>
    </xf>
    <xf numFmtId="0" fontId="19" fillId="6" borderId="0" xfId="0" quotePrefix="1" applyFont="1" applyFill="1" applyAlignment="1" applyProtection="1">
      <alignment vertical="top"/>
      <protection hidden="1"/>
    </xf>
    <xf numFmtId="0" fontId="19" fillId="6" borderId="0" xfId="0" quotePrefix="1" applyFont="1" applyFill="1" applyProtection="1">
      <protection hidden="1"/>
    </xf>
    <xf numFmtId="0" fontId="23" fillId="6" borderId="0" xfId="0" applyFont="1" applyFill="1" applyAlignment="1" applyProtection="1">
      <alignment horizontal="left" vertical="top"/>
      <protection hidden="1"/>
    </xf>
    <xf numFmtId="0" fontId="19" fillId="6" borderId="0" xfId="0" applyFont="1" applyFill="1" applyAlignment="1" applyProtection="1">
      <alignment horizontal="left" vertical="top" indent="2"/>
      <protection hidden="1"/>
    </xf>
    <xf numFmtId="0" fontId="24" fillId="0" borderId="0" xfId="0" applyFont="1" applyProtection="1">
      <protection hidden="1"/>
    </xf>
    <xf numFmtId="0" fontId="21" fillId="6" borderId="0" xfId="4" applyFont="1" applyFill="1" applyProtection="1">
      <protection hidden="1"/>
    </xf>
    <xf numFmtId="0" fontId="9" fillId="6" borderId="0" xfId="4" applyFont="1" applyFill="1" applyAlignment="1" applyProtection="1">
      <alignment horizontal="right" indent="1"/>
      <protection hidden="1"/>
    </xf>
    <xf numFmtId="0" fontId="9" fillId="6" borderId="0" xfId="4" applyFont="1" applyFill="1" applyAlignment="1" applyProtection="1">
      <alignment horizontal="center"/>
      <protection hidden="1"/>
    </xf>
    <xf numFmtId="0" fontId="9" fillId="6" borderId="0" xfId="4" applyFont="1" applyFill="1" applyProtection="1">
      <protection hidden="1"/>
    </xf>
    <xf numFmtId="0" fontId="9" fillId="6" borderId="0" xfId="4" applyFont="1" applyFill="1" applyAlignment="1" applyProtection="1">
      <alignment horizontal="left" indent="1"/>
      <protection hidden="1"/>
    </xf>
    <xf numFmtId="0" fontId="9" fillId="6" borderId="0" xfId="4" applyFont="1" applyFill="1" applyAlignment="1" applyProtection="1">
      <alignment horizontal="left"/>
      <protection hidden="1"/>
    </xf>
    <xf numFmtId="166" fontId="9" fillId="0" borderId="0" xfId="4" applyNumberFormat="1" applyFont="1" applyProtection="1">
      <protection hidden="1"/>
    </xf>
    <xf numFmtId="167" fontId="9" fillId="0" borderId="0" xfId="4" applyNumberFormat="1" applyFont="1" applyAlignment="1" applyProtection="1">
      <alignment horizontal="right" indent="1"/>
      <protection hidden="1"/>
    </xf>
    <xf numFmtId="0" fontId="9" fillId="0" borderId="0" xfId="4" applyFont="1" applyAlignment="1" applyProtection="1">
      <alignment horizontal="center"/>
      <protection hidden="1"/>
    </xf>
    <xf numFmtId="0" fontId="9" fillId="0" borderId="0" xfId="4" applyFont="1" applyProtection="1">
      <protection hidden="1"/>
    </xf>
    <xf numFmtId="0" fontId="9" fillId="0" borderId="0" xfId="4" applyFont="1" applyAlignment="1" applyProtection="1">
      <alignment horizontal="left" indent="1"/>
      <protection hidden="1"/>
    </xf>
    <xf numFmtId="14" fontId="9" fillId="0" borderId="0" xfId="4" applyNumberFormat="1" applyFont="1" applyAlignment="1" applyProtection="1">
      <alignment horizontal="center"/>
      <protection hidden="1"/>
    </xf>
    <xf numFmtId="14" fontId="9" fillId="0" borderId="0" xfId="4" applyNumberFormat="1" applyFont="1" applyAlignment="1" applyProtection="1">
      <alignment horizontal="right" indent="1"/>
      <protection hidden="1"/>
    </xf>
    <xf numFmtId="0" fontId="9" fillId="0" borderId="0" xfId="4" applyFont="1" applyAlignment="1" applyProtection="1">
      <alignment horizontal="right" indent="1"/>
      <protection hidden="1"/>
    </xf>
    <xf numFmtId="0" fontId="9" fillId="0" borderId="0" xfId="4" applyFont="1" applyAlignment="1" applyProtection="1">
      <alignment horizontal="left"/>
      <protection hidden="1"/>
    </xf>
    <xf numFmtId="0" fontId="9" fillId="10" borderId="0" xfId="4" applyFont="1" applyFill="1" applyAlignment="1" applyProtection="1">
      <alignment horizontal="center"/>
      <protection hidden="1"/>
    </xf>
    <xf numFmtId="0" fontId="9" fillId="10" borderId="0" xfId="4" applyFont="1" applyFill="1" applyProtection="1">
      <protection hidden="1"/>
    </xf>
    <xf numFmtId="0" fontId="10" fillId="0" borderId="74" xfId="4" applyFont="1" applyBorder="1" applyAlignment="1" applyProtection="1">
      <alignment horizontal="center"/>
      <protection hidden="1"/>
    </xf>
    <xf numFmtId="166" fontId="27" fillId="0" borderId="0" xfId="4" applyNumberFormat="1" applyFont="1" applyProtection="1">
      <protection hidden="1"/>
    </xf>
    <xf numFmtId="167" fontId="22" fillId="0" borderId="65" xfId="4" applyNumberFormat="1" applyFont="1" applyBorder="1" applyAlignment="1" applyProtection="1">
      <alignment horizontal="right" vertical="center" indent="1"/>
      <protection hidden="1"/>
    </xf>
    <xf numFmtId="20" fontId="22" fillId="0" borderId="66" xfId="4" applyNumberFormat="1" applyFont="1" applyBorder="1" applyAlignment="1" applyProtection="1">
      <alignment horizontal="center" vertical="center"/>
      <protection hidden="1"/>
    </xf>
    <xf numFmtId="0" fontId="21" fillId="0" borderId="66" xfId="4" applyFont="1" applyBorder="1" applyAlignment="1" applyProtection="1">
      <alignment horizontal="center"/>
      <protection hidden="1"/>
    </xf>
    <xf numFmtId="0" fontId="25" fillId="0" borderId="0" xfId="4" applyFont="1" applyProtection="1">
      <protection hidden="1"/>
    </xf>
    <xf numFmtId="0" fontId="7" fillId="0" borderId="0" xfId="4" applyProtection="1">
      <protection hidden="1"/>
    </xf>
    <xf numFmtId="167" fontId="22" fillId="0" borderId="79" xfId="4" applyNumberFormat="1" applyFont="1" applyBorder="1" applyAlignment="1" applyProtection="1">
      <alignment horizontal="right" vertical="center" indent="1"/>
      <protection hidden="1"/>
    </xf>
    <xf numFmtId="20" fontId="22" fillId="0" borderId="0" xfId="4" applyNumberFormat="1" applyFont="1" applyAlignment="1" applyProtection="1">
      <alignment horizontal="center" vertical="center"/>
      <protection hidden="1"/>
    </xf>
    <xf numFmtId="0" fontId="21" fillId="0" borderId="0" xfId="4" applyFont="1" applyAlignment="1" applyProtection="1">
      <alignment horizontal="center"/>
      <protection hidden="1"/>
    </xf>
    <xf numFmtId="167" fontId="22" fillId="0" borderId="73" xfId="4" applyNumberFormat="1" applyFont="1" applyBorder="1" applyAlignment="1" applyProtection="1">
      <alignment horizontal="right" vertical="center" indent="1"/>
      <protection hidden="1"/>
    </xf>
    <xf numFmtId="20" fontId="22" fillId="0" borderId="74" xfId="4" applyNumberFormat="1" applyFont="1" applyBorder="1" applyAlignment="1" applyProtection="1">
      <alignment horizontal="center" vertical="center"/>
      <protection hidden="1"/>
    </xf>
    <xf numFmtId="0" fontId="21" fillId="0" borderId="74" xfId="4" applyFont="1" applyBorder="1" applyAlignment="1" applyProtection="1">
      <alignment horizontal="center"/>
      <protection hidden="1"/>
    </xf>
    <xf numFmtId="0" fontId="25" fillId="0" borderId="0" xfId="4" applyFont="1" applyAlignment="1" applyProtection="1">
      <alignment horizontal="left"/>
      <protection hidden="1"/>
    </xf>
    <xf numFmtId="0" fontId="25" fillId="0" borderId="0" xfId="4" applyFont="1" applyAlignment="1" applyProtection="1">
      <alignment horizontal="center"/>
      <protection hidden="1"/>
    </xf>
    <xf numFmtId="0" fontId="28" fillId="0" borderId="0" xfId="4" applyFont="1" applyAlignment="1" applyProtection="1">
      <alignment horizontal="right" indent="1"/>
      <protection hidden="1"/>
    </xf>
    <xf numFmtId="0" fontId="28" fillId="0" borderId="0" xfId="4" applyFont="1" applyAlignment="1" applyProtection="1">
      <alignment horizontal="center"/>
      <protection hidden="1"/>
    </xf>
    <xf numFmtId="0" fontId="28" fillId="0" borderId="0" xfId="4" applyFont="1" applyProtection="1">
      <protection hidden="1"/>
    </xf>
    <xf numFmtId="0" fontId="28" fillId="0" borderId="0" xfId="4" applyFont="1" applyAlignment="1" applyProtection="1">
      <alignment horizontal="left" indent="1"/>
      <protection hidden="1"/>
    </xf>
    <xf numFmtId="0" fontId="25" fillId="0" borderId="0" xfId="4" applyFont="1" applyAlignment="1" applyProtection="1">
      <alignment shrinkToFit="1"/>
      <protection hidden="1"/>
    </xf>
    <xf numFmtId="0" fontId="12" fillId="0" borderId="0" xfId="4" applyFont="1" applyAlignment="1" applyProtection="1">
      <alignment vertical="center"/>
      <protection hidden="1"/>
    </xf>
    <xf numFmtId="166" fontId="7" fillId="0" borderId="0" xfId="4" applyNumberFormat="1" applyProtection="1">
      <protection hidden="1"/>
    </xf>
    <xf numFmtId="166" fontId="9" fillId="6" borderId="0" xfId="4" applyNumberFormat="1" applyFont="1" applyFill="1" applyProtection="1">
      <protection hidden="1"/>
    </xf>
    <xf numFmtId="0" fontId="26" fillId="6" borderId="0" xfId="4" applyFont="1" applyFill="1" applyAlignment="1" applyProtection="1">
      <alignment vertical="center"/>
      <protection hidden="1"/>
    </xf>
    <xf numFmtId="0" fontId="12" fillId="0" borderId="74" xfId="4" applyFont="1" applyBorder="1" applyAlignment="1" applyProtection="1">
      <alignment vertical="center"/>
      <protection hidden="1"/>
    </xf>
    <xf numFmtId="14" fontId="5" fillId="5" borderId="32" xfId="0" applyNumberFormat="1" applyFont="1" applyFill="1" applyBorder="1" applyAlignment="1" applyProtection="1">
      <alignment horizontal="left"/>
      <protection hidden="1"/>
    </xf>
    <xf numFmtId="0" fontId="21" fillId="0" borderId="0" xfId="4" applyFont="1" applyProtection="1">
      <protection hidden="1"/>
    </xf>
    <xf numFmtId="166" fontId="19" fillId="0" borderId="0" xfId="4" applyNumberFormat="1" applyFont="1" applyProtection="1">
      <protection hidden="1"/>
    </xf>
    <xf numFmtId="166" fontId="21" fillId="0" borderId="0" xfId="4" applyNumberFormat="1" applyFont="1" applyProtection="1">
      <protection hidden="1"/>
    </xf>
    <xf numFmtId="0" fontId="25" fillId="0" borderId="0" xfId="4" applyFont="1" applyAlignment="1" applyProtection="1">
      <alignment horizontal="center"/>
      <protection locked="0"/>
    </xf>
    <xf numFmtId="0" fontId="30" fillId="0" borderId="0" xfId="0" applyFont="1" applyProtection="1">
      <protection hidden="1"/>
    </xf>
    <xf numFmtId="0" fontId="30" fillId="0" borderId="0" xfId="0" applyFont="1" applyAlignment="1" applyProtection="1">
      <alignment vertical="center"/>
      <protection hidden="1"/>
    </xf>
    <xf numFmtId="0" fontId="15" fillId="2" borderId="0" xfId="0" applyFont="1" applyFill="1" applyAlignment="1" applyProtection="1">
      <alignment horizontal="left"/>
      <protection hidden="1"/>
    </xf>
    <xf numFmtId="0" fontId="4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31" fillId="0" borderId="0" xfId="4" applyFont="1" applyProtection="1">
      <protection hidden="1"/>
    </xf>
    <xf numFmtId="0" fontId="2" fillId="2" borderId="0" xfId="0" applyFont="1" applyFill="1" applyAlignment="1" applyProtection="1">
      <alignment horizontal="center"/>
      <protection locked="0" hidden="1"/>
    </xf>
    <xf numFmtId="0" fontId="21" fillId="0" borderId="0" xfId="4" applyFont="1" applyAlignment="1" applyProtection="1">
      <alignment horizontal="left"/>
      <protection hidden="1"/>
    </xf>
    <xf numFmtId="0" fontId="34" fillId="2" borderId="0" xfId="0" applyFont="1" applyFill="1" applyProtection="1">
      <protection hidden="1"/>
    </xf>
    <xf numFmtId="0" fontId="35" fillId="2" borderId="0" xfId="0" applyFont="1" applyFill="1" applyAlignment="1" applyProtection="1">
      <alignment horizontal="center" vertical="center"/>
      <protection hidden="1"/>
    </xf>
    <xf numFmtId="0" fontId="35" fillId="0" borderId="0" xfId="4" applyFont="1" applyProtection="1">
      <protection hidden="1"/>
    </xf>
    <xf numFmtId="0" fontId="35" fillId="6" borderId="0" xfId="4" applyFont="1" applyFill="1" applyProtection="1">
      <protection hidden="1"/>
    </xf>
    <xf numFmtId="0" fontId="12" fillId="10" borderId="0" xfId="4" applyFont="1" applyFill="1" applyAlignment="1" applyProtection="1">
      <alignment vertical="center"/>
      <protection hidden="1"/>
    </xf>
    <xf numFmtId="0" fontId="37" fillId="10" borderId="0" xfId="4" applyFont="1" applyFill="1" applyAlignment="1" applyProtection="1">
      <alignment vertical="center"/>
      <protection hidden="1"/>
    </xf>
    <xf numFmtId="0" fontId="36" fillId="10" borderId="0" xfId="4" applyFont="1" applyFill="1" applyAlignment="1" applyProtection="1">
      <alignment vertical="center"/>
      <protection hidden="1"/>
    </xf>
    <xf numFmtId="0" fontId="36" fillId="10" borderId="0" xfId="4" quotePrefix="1" applyFont="1" applyFill="1" applyAlignment="1" applyProtection="1">
      <alignment vertical="center"/>
      <protection hidden="1"/>
    </xf>
    <xf numFmtId="0" fontId="38" fillId="10" borderId="0" xfId="4" applyFont="1" applyFill="1" applyAlignment="1" applyProtection="1">
      <alignment vertical="center"/>
      <protection hidden="1"/>
    </xf>
    <xf numFmtId="0" fontId="25" fillId="0" borderId="0" xfId="4" applyFont="1" applyAlignment="1" applyProtection="1">
      <alignment horizontal="left" indent="1"/>
      <protection hidden="1"/>
    </xf>
    <xf numFmtId="0" fontId="25" fillId="10" borderId="0" xfId="4" applyFont="1" applyFill="1" applyProtection="1">
      <protection hidden="1"/>
    </xf>
    <xf numFmtId="0" fontId="29" fillId="0" borderId="0" xfId="4" applyFont="1" applyAlignment="1" applyProtection="1">
      <alignment vertical="center"/>
      <protection hidden="1"/>
    </xf>
    <xf numFmtId="0" fontId="39" fillId="0" borderId="0" xfId="4" applyFont="1" applyAlignment="1" applyProtection="1">
      <alignment horizontal="left" indent="1"/>
      <protection hidden="1"/>
    </xf>
    <xf numFmtId="0" fontId="39" fillId="0" borderId="0" xfId="4" applyFont="1" applyAlignment="1" applyProtection="1">
      <alignment horizontal="center"/>
      <protection hidden="1"/>
    </xf>
    <xf numFmtId="0" fontId="25" fillId="11" borderId="0" xfId="4" applyFont="1" applyFill="1" applyAlignment="1" applyProtection="1">
      <alignment horizontal="center"/>
      <protection hidden="1"/>
    </xf>
    <xf numFmtId="0" fontId="25" fillId="12" borderId="0" xfId="4" applyFont="1" applyFill="1" applyAlignment="1" applyProtection="1">
      <alignment horizontal="center"/>
      <protection hidden="1"/>
    </xf>
    <xf numFmtId="0" fontId="25" fillId="11" borderId="0" xfId="4" applyFont="1" applyFill="1" applyProtection="1">
      <protection hidden="1"/>
    </xf>
    <xf numFmtId="0" fontId="25" fillId="12" borderId="0" xfId="4" applyFont="1" applyFill="1" applyProtection="1">
      <protection hidden="1"/>
    </xf>
    <xf numFmtId="0" fontId="25" fillId="6" borderId="0" xfId="4" applyFont="1" applyFill="1" applyAlignment="1" applyProtection="1">
      <alignment horizontal="left" indent="1"/>
      <protection hidden="1"/>
    </xf>
    <xf numFmtId="0" fontId="25" fillId="6" borderId="0" xfId="4" applyFont="1" applyFill="1" applyAlignment="1" applyProtection="1">
      <alignment horizontal="center"/>
      <protection hidden="1"/>
    </xf>
    <xf numFmtId="0" fontId="25" fillId="6" borderId="0" xfId="4" applyFont="1" applyFill="1" applyProtection="1">
      <protection hidden="1"/>
    </xf>
    <xf numFmtId="0" fontId="25" fillId="6" borderId="0" xfId="4" applyFont="1" applyFill="1" applyAlignment="1" applyProtection="1">
      <alignment horizontal="left"/>
      <protection hidden="1"/>
    </xf>
    <xf numFmtId="0" fontId="29" fillId="10" borderId="0" xfId="4" quotePrefix="1" applyFont="1" applyFill="1" applyAlignment="1" applyProtection="1">
      <alignment vertical="center"/>
      <protection hidden="1"/>
    </xf>
    <xf numFmtId="0" fontId="29" fillId="10" borderId="0" xfId="4" applyFont="1" applyFill="1" applyAlignment="1" applyProtection="1">
      <alignment vertical="center"/>
      <protection hidden="1"/>
    </xf>
    <xf numFmtId="0" fontId="40" fillId="10" borderId="0" xfId="4" applyFont="1" applyFill="1" applyAlignment="1" applyProtection="1">
      <alignment vertical="center"/>
      <protection hidden="1"/>
    </xf>
    <xf numFmtId="0" fontId="39" fillId="6" borderId="0" xfId="4" applyFont="1" applyFill="1" applyAlignment="1" applyProtection="1">
      <alignment horizontal="left" indent="1"/>
      <protection hidden="1"/>
    </xf>
    <xf numFmtId="0" fontId="39" fillId="6" borderId="0" xfId="4" applyFont="1" applyFill="1" applyAlignment="1" applyProtection="1">
      <alignment horizontal="center"/>
      <protection hidden="1"/>
    </xf>
    <xf numFmtId="0" fontId="25" fillId="11" borderId="0" xfId="4" applyFont="1" applyFill="1" applyAlignment="1" applyProtection="1">
      <alignment horizontal="left"/>
      <protection hidden="1"/>
    </xf>
    <xf numFmtId="0" fontId="25" fillId="12" borderId="0" xfId="4" applyFont="1" applyFill="1" applyAlignment="1" applyProtection="1">
      <alignment horizontal="left"/>
      <protection hidden="1"/>
    </xf>
    <xf numFmtId="0" fontId="39" fillId="6" borderId="83" xfId="4" applyFont="1" applyFill="1" applyBorder="1" applyAlignment="1" applyProtection="1">
      <alignment horizontal="center"/>
      <protection hidden="1"/>
    </xf>
    <xf numFmtId="0" fontId="39" fillId="6" borderId="84" xfId="4" applyFont="1" applyFill="1" applyBorder="1" applyAlignment="1" applyProtection="1">
      <alignment horizontal="center"/>
      <protection hidden="1"/>
    </xf>
    <xf numFmtId="0" fontId="39" fillId="6" borderId="85" xfId="4" applyFont="1" applyFill="1" applyBorder="1" applyAlignment="1" applyProtection="1">
      <alignment horizontal="center"/>
      <protection hidden="1"/>
    </xf>
    <xf numFmtId="0" fontId="39" fillId="6" borderId="86" xfId="4" applyFont="1" applyFill="1" applyBorder="1" applyAlignment="1" applyProtection="1">
      <alignment horizontal="center"/>
      <protection hidden="1"/>
    </xf>
    <xf numFmtId="0" fontId="39" fillId="6" borderId="87" xfId="4" applyFont="1" applyFill="1" applyBorder="1" applyAlignment="1" applyProtection="1">
      <alignment horizontal="center"/>
      <protection hidden="1"/>
    </xf>
    <xf numFmtId="0" fontId="39" fillId="6" borderId="88" xfId="4" applyFont="1" applyFill="1" applyBorder="1" applyAlignment="1" applyProtection="1">
      <alignment horizontal="center"/>
      <protection hidden="1"/>
    </xf>
    <xf numFmtId="0" fontId="39" fillId="6" borderId="89" xfId="4" applyFont="1" applyFill="1" applyBorder="1" applyAlignment="1" applyProtection="1">
      <alignment horizontal="center"/>
      <protection hidden="1"/>
    </xf>
    <xf numFmtId="0" fontId="39" fillId="6" borderId="91" xfId="4" applyFont="1" applyFill="1" applyBorder="1" applyAlignment="1" applyProtection="1">
      <alignment horizontal="center"/>
      <protection hidden="1"/>
    </xf>
    <xf numFmtId="0" fontId="39" fillId="6" borderId="90" xfId="4" applyFont="1" applyFill="1" applyBorder="1" applyAlignment="1" applyProtection="1">
      <alignment horizontal="center"/>
      <protection hidden="1"/>
    </xf>
    <xf numFmtId="0" fontId="39" fillId="0" borderId="0" xfId="4" applyFont="1" applyBorder="1" applyAlignment="1" applyProtection="1">
      <alignment horizontal="center"/>
      <protection hidden="1"/>
    </xf>
    <xf numFmtId="0" fontId="25" fillId="0" borderId="0" xfId="4" applyFont="1" applyFill="1" applyAlignment="1" applyProtection="1">
      <alignment horizontal="center"/>
      <protection hidden="1"/>
    </xf>
    <xf numFmtId="0" fontId="25" fillId="0" borderId="0" xfId="4" applyFont="1" applyFill="1" applyProtection="1">
      <protection hidden="1"/>
    </xf>
    <xf numFmtId="0" fontId="21" fillId="0" borderId="0" xfId="4" applyFont="1" applyFill="1" applyProtection="1">
      <protection hidden="1"/>
    </xf>
    <xf numFmtId="0" fontId="21" fillId="0" borderId="0" xfId="4" applyFont="1" applyAlignment="1" applyProtection="1">
      <alignment horizontal="left" indent="1"/>
      <protection hidden="1"/>
    </xf>
    <xf numFmtId="0" fontId="7" fillId="2" borderId="0" xfId="0" applyFont="1" applyFill="1" applyAlignment="1" applyProtection="1">
      <alignment horizontal="left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left" vertical="top" indent="2"/>
      <protection hidden="1"/>
    </xf>
    <xf numFmtId="0" fontId="42" fillId="0" borderId="0" xfId="0" quotePrefix="1" applyFont="1" applyAlignment="1" applyProtection="1">
      <alignment vertical="top"/>
      <protection hidden="1"/>
    </xf>
    <xf numFmtId="0" fontId="43" fillId="0" borderId="0" xfId="0" applyFont="1" applyAlignment="1" applyProtection="1">
      <alignment horizontal="left" vertical="top"/>
      <protection hidden="1"/>
    </xf>
    <xf numFmtId="0" fontId="43" fillId="0" borderId="0" xfId="0" applyFont="1" applyAlignment="1" applyProtection="1">
      <alignment horizontal="center" vertical="top"/>
      <protection hidden="1"/>
    </xf>
    <xf numFmtId="0" fontId="29" fillId="0" borderId="65" xfId="4" applyFont="1" applyBorder="1" applyAlignment="1" applyProtection="1">
      <alignment horizontal="left" vertical="center" indent="1"/>
      <protection hidden="1"/>
    </xf>
    <xf numFmtId="0" fontId="29" fillId="0" borderId="79" xfId="4" applyFont="1" applyBorder="1" applyAlignment="1" applyProtection="1">
      <alignment horizontal="left" vertical="center" indent="1"/>
      <protection hidden="1"/>
    </xf>
    <xf numFmtId="0" fontId="29" fillId="0" borderId="73" xfId="4" applyFont="1" applyBorder="1" applyAlignment="1" applyProtection="1">
      <alignment horizontal="left" vertical="center" indent="1"/>
      <protection hidden="1"/>
    </xf>
    <xf numFmtId="0" fontId="29" fillId="0" borderId="60" xfId="4" applyFont="1" applyBorder="1" applyAlignment="1" applyProtection="1">
      <alignment horizontal="left" vertical="center" indent="1"/>
      <protection hidden="1"/>
    </xf>
    <xf numFmtId="0" fontId="25" fillId="10" borderId="0" xfId="4" applyFont="1" applyFill="1" applyAlignment="1" applyProtection="1">
      <alignment horizontal="center"/>
      <protection hidden="1"/>
    </xf>
    <xf numFmtId="0" fontId="29" fillId="0" borderId="0" xfId="4" applyFont="1" applyAlignment="1" applyProtection="1">
      <alignment horizontal="center"/>
      <protection hidden="1"/>
    </xf>
    <xf numFmtId="0" fontId="29" fillId="0" borderId="0" xfId="4" applyFont="1" applyAlignment="1" applyProtection="1">
      <alignment horizontal="left"/>
      <protection hidden="1"/>
    </xf>
    <xf numFmtId="0" fontId="25" fillId="2" borderId="36" xfId="4" applyFont="1" applyFill="1" applyBorder="1" applyAlignment="1" applyProtection="1">
      <alignment horizontal="center"/>
      <protection hidden="1"/>
    </xf>
    <xf numFmtId="0" fontId="25" fillId="2" borderId="4" xfId="4" applyFont="1" applyFill="1" applyBorder="1" applyAlignment="1" applyProtection="1">
      <alignment horizontal="center"/>
      <protection hidden="1"/>
    </xf>
    <xf numFmtId="0" fontId="29" fillId="2" borderId="77" xfId="4" applyFont="1" applyFill="1" applyBorder="1" applyProtection="1">
      <protection hidden="1"/>
    </xf>
    <xf numFmtId="0" fontId="29" fillId="2" borderId="5" xfId="4" applyFont="1" applyFill="1" applyBorder="1" applyProtection="1">
      <protection hidden="1"/>
    </xf>
    <xf numFmtId="0" fontId="29" fillId="2" borderId="40" xfId="4" applyFont="1" applyFill="1" applyBorder="1" applyProtection="1">
      <protection hidden="1"/>
    </xf>
    <xf numFmtId="0" fontId="29" fillId="6" borderId="38" xfId="4" applyFont="1" applyFill="1" applyBorder="1" applyProtection="1">
      <protection hidden="1"/>
    </xf>
    <xf numFmtId="0" fontId="29" fillId="6" borderId="5" xfId="4" applyFont="1" applyFill="1" applyBorder="1" applyProtection="1">
      <protection hidden="1"/>
    </xf>
    <xf numFmtId="0" fontId="29" fillId="6" borderId="0" xfId="4" applyFont="1" applyFill="1" applyProtection="1">
      <protection hidden="1"/>
    </xf>
    <xf numFmtId="0" fontId="29" fillId="0" borderId="61" xfId="4" applyFont="1" applyBorder="1" applyAlignment="1" applyProtection="1">
      <alignment horizontal="left" vertical="center" indent="1"/>
      <protection hidden="1"/>
    </xf>
    <xf numFmtId="0" fontId="25" fillId="2" borderId="37" xfId="4" applyFont="1" applyFill="1" applyBorder="1" applyAlignment="1" applyProtection="1">
      <alignment horizontal="center"/>
      <protection hidden="1"/>
    </xf>
    <xf numFmtId="0" fontId="25" fillId="2" borderId="0" xfId="4" applyFont="1" applyFill="1" applyAlignment="1" applyProtection="1">
      <alignment horizontal="center"/>
      <protection hidden="1"/>
    </xf>
    <xf numFmtId="2" fontId="25" fillId="2" borderId="37" xfId="4" applyNumberFormat="1" applyFont="1" applyFill="1" applyBorder="1" applyAlignment="1" applyProtection="1">
      <alignment horizontal="center"/>
      <protection hidden="1"/>
    </xf>
    <xf numFmtId="0" fontId="25" fillId="2" borderId="78" xfId="4" applyFont="1" applyFill="1" applyBorder="1" applyProtection="1">
      <protection hidden="1"/>
    </xf>
    <xf numFmtId="0" fontId="25" fillId="2" borderId="0" xfId="4" applyFont="1" applyFill="1" applyProtection="1">
      <protection hidden="1"/>
    </xf>
    <xf numFmtId="0" fontId="25" fillId="7" borderId="0" xfId="4" applyFont="1" applyFill="1" applyProtection="1">
      <protection hidden="1"/>
    </xf>
    <xf numFmtId="0" fontId="25" fillId="2" borderId="41" xfId="4" applyFont="1" applyFill="1" applyBorder="1" applyProtection="1">
      <protection hidden="1"/>
    </xf>
    <xf numFmtId="0" fontId="42" fillId="6" borderId="37" xfId="4" applyFont="1" applyFill="1" applyBorder="1" applyProtection="1">
      <protection hidden="1"/>
    </xf>
    <xf numFmtId="0" fontId="42" fillId="6" borderId="0" xfId="4" applyFont="1" applyFill="1" applyProtection="1">
      <protection hidden="1"/>
    </xf>
    <xf numFmtId="0" fontId="42" fillId="7" borderId="0" xfId="4" applyFont="1" applyFill="1" applyProtection="1">
      <protection hidden="1"/>
    </xf>
    <xf numFmtId="0" fontId="44" fillId="6" borderId="0" xfId="4" applyFont="1" applyFill="1" applyProtection="1">
      <protection hidden="1"/>
    </xf>
    <xf numFmtId="0" fontId="25" fillId="2" borderId="38" xfId="4" applyFont="1" applyFill="1" applyBorder="1" applyAlignment="1" applyProtection="1">
      <alignment horizontal="center"/>
      <protection hidden="1"/>
    </xf>
    <xf numFmtId="0" fontId="25" fillId="2" borderId="5" xfId="4" applyFont="1" applyFill="1" applyBorder="1" applyAlignment="1" applyProtection="1">
      <alignment horizontal="center"/>
      <protection hidden="1"/>
    </xf>
    <xf numFmtId="0" fontId="25" fillId="2" borderId="77" xfId="4" applyFont="1" applyFill="1" applyBorder="1" applyProtection="1">
      <protection hidden="1"/>
    </xf>
    <xf numFmtId="0" fontId="25" fillId="2" borderId="5" xfId="4" applyFont="1" applyFill="1" applyBorder="1" applyProtection="1">
      <protection hidden="1"/>
    </xf>
    <xf numFmtId="0" fontId="25" fillId="7" borderId="40" xfId="4" applyFont="1" applyFill="1" applyBorder="1" applyProtection="1">
      <protection hidden="1"/>
    </xf>
    <xf numFmtId="0" fontId="42" fillId="6" borderId="38" xfId="4" applyFont="1" applyFill="1" applyBorder="1" applyProtection="1">
      <protection hidden="1"/>
    </xf>
    <xf numFmtId="0" fontId="42" fillId="6" borderId="5" xfId="4" applyFont="1" applyFill="1" applyBorder="1" applyProtection="1">
      <protection hidden="1"/>
    </xf>
    <xf numFmtId="0" fontId="42" fillId="7" borderId="5" xfId="4" applyFont="1" applyFill="1" applyBorder="1" applyProtection="1">
      <protection hidden="1"/>
    </xf>
    <xf numFmtId="0" fontId="29" fillId="0" borderId="75" xfId="4" applyFont="1" applyBorder="1" applyAlignment="1" applyProtection="1">
      <alignment horizontal="left" vertical="center" indent="1"/>
      <protection hidden="1"/>
    </xf>
    <xf numFmtId="0" fontId="42" fillId="0" borderId="0" xfId="4" applyFont="1" applyProtection="1">
      <protection hidden="1"/>
    </xf>
    <xf numFmtId="0" fontId="42" fillId="0" borderId="0" xfId="4" applyFont="1" applyAlignment="1" applyProtection="1">
      <alignment shrinkToFit="1"/>
      <protection hidden="1"/>
    </xf>
    <xf numFmtId="165" fontId="29" fillId="12" borderId="57" xfId="4" applyNumberFormat="1" applyFont="1" applyFill="1" applyBorder="1" applyAlignment="1" applyProtection="1">
      <alignment horizontal="center"/>
      <protection hidden="1"/>
    </xf>
    <xf numFmtId="0" fontId="29" fillId="12" borderId="65" xfId="4" applyFont="1" applyFill="1" applyBorder="1" applyAlignment="1" applyProtection="1">
      <alignment horizontal="center" vertical="center"/>
      <protection hidden="1"/>
    </xf>
    <xf numFmtId="0" fontId="29" fillId="12" borderId="66" xfId="4" applyFont="1" applyFill="1" applyBorder="1" applyAlignment="1" applyProtection="1">
      <alignment horizontal="center" vertical="center"/>
      <protection hidden="1"/>
    </xf>
    <xf numFmtId="0" fontId="29" fillId="12" borderId="57" xfId="4" applyFont="1" applyFill="1" applyBorder="1" applyAlignment="1" applyProtection="1">
      <alignment horizontal="center" vertical="center" shrinkToFit="1"/>
      <protection hidden="1"/>
    </xf>
    <xf numFmtId="0" fontId="29" fillId="12" borderId="59" xfId="4" applyFont="1" applyFill="1" applyBorder="1" applyAlignment="1" applyProtection="1">
      <alignment horizontal="center" vertical="center" shrinkToFit="1"/>
      <protection hidden="1"/>
    </xf>
    <xf numFmtId="0" fontId="29" fillId="12" borderId="66" xfId="4" applyFont="1" applyFill="1" applyBorder="1" applyAlignment="1" applyProtection="1">
      <alignment horizontal="left" vertical="center"/>
      <protection hidden="1"/>
    </xf>
    <xf numFmtId="0" fontId="29" fillId="12" borderId="60" xfId="4" applyFont="1" applyFill="1" applyBorder="1" applyAlignment="1" applyProtection="1">
      <alignment horizontal="center" vertical="center"/>
      <protection hidden="1"/>
    </xf>
    <xf numFmtId="0" fontId="29" fillId="12" borderId="67" xfId="4" applyFont="1" applyFill="1" applyBorder="1" applyAlignment="1" applyProtection="1">
      <alignment horizontal="center" vertical="center"/>
      <protection hidden="1"/>
    </xf>
    <xf numFmtId="0" fontId="29" fillId="12" borderId="68" xfId="4" applyFont="1" applyFill="1" applyBorder="1" applyAlignment="1" applyProtection="1">
      <alignment horizontal="left" vertical="center"/>
      <protection hidden="1"/>
    </xf>
    <xf numFmtId="0" fontId="29" fillId="12" borderId="68" xfId="4" applyFont="1" applyFill="1" applyBorder="1" applyAlignment="1" applyProtection="1">
      <alignment horizontal="center" vertical="center"/>
      <protection hidden="1"/>
    </xf>
    <xf numFmtId="0" fontId="29" fillId="12" borderId="69" xfId="4" applyFont="1" applyFill="1" applyBorder="1" applyAlignment="1" applyProtection="1">
      <alignment horizontal="center" vertical="center"/>
      <protection hidden="1"/>
    </xf>
    <xf numFmtId="0" fontId="29" fillId="11" borderId="70" xfId="4" applyFont="1" applyFill="1" applyBorder="1" applyAlignment="1" applyProtection="1">
      <alignment horizontal="center" vertical="center"/>
      <protection hidden="1"/>
    </xf>
    <xf numFmtId="0" fontId="29" fillId="11" borderId="71" xfId="4" applyFont="1" applyFill="1" applyBorder="1" applyAlignment="1" applyProtection="1">
      <alignment horizontal="left" vertical="center"/>
      <protection hidden="1"/>
    </xf>
    <xf numFmtId="0" fontId="29" fillId="11" borderId="71" xfId="4" applyFont="1" applyFill="1" applyBorder="1" applyAlignment="1" applyProtection="1">
      <alignment horizontal="center" vertical="center"/>
      <protection hidden="1"/>
    </xf>
    <xf numFmtId="0" fontId="29" fillId="11" borderId="72" xfId="4" applyFont="1" applyFill="1" applyBorder="1" applyAlignment="1" applyProtection="1">
      <alignment horizontal="center" vertical="center"/>
      <protection hidden="1"/>
    </xf>
    <xf numFmtId="0" fontId="29" fillId="11" borderId="73" xfId="4" applyFont="1" applyFill="1" applyBorder="1" applyAlignment="1" applyProtection="1">
      <alignment horizontal="center" vertical="center"/>
      <protection hidden="1"/>
    </xf>
    <xf numFmtId="0" fontId="29" fillId="11" borderId="74" xfId="4" applyFont="1" applyFill="1" applyBorder="1" applyAlignment="1" applyProtection="1">
      <alignment horizontal="left" vertical="center"/>
      <protection hidden="1"/>
    </xf>
    <xf numFmtId="0" fontId="29" fillId="11" borderId="74" xfId="4" applyFont="1" applyFill="1" applyBorder="1" applyAlignment="1" applyProtection="1">
      <alignment horizontal="center" vertical="center"/>
      <protection hidden="1"/>
    </xf>
    <xf numFmtId="0" fontId="29" fillId="11" borderId="75" xfId="4" applyFont="1" applyFill="1" applyBorder="1" applyAlignment="1" applyProtection="1">
      <alignment horizontal="center" vertical="center"/>
      <protection hidden="1"/>
    </xf>
    <xf numFmtId="165" fontId="29" fillId="11" borderId="57" xfId="4" applyNumberFormat="1" applyFont="1" applyFill="1" applyBorder="1" applyAlignment="1" applyProtection="1">
      <alignment horizontal="center" shrinkToFit="1"/>
      <protection hidden="1"/>
    </xf>
    <xf numFmtId="165" fontId="29" fillId="11" borderId="59" xfId="4" applyNumberFormat="1" applyFont="1" applyFill="1" applyBorder="1" applyAlignment="1" applyProtection="1">
      <alignment horizontal="center" shrinkToFit="1"/>
      <protection hidden="1"/>
    </xf>
    <xf numFmtId="0" fontId="45" fillId="6" borderId="92" xfId="4" applyFont="1" applyFill="1" applyBorder="1" applyAlignment="1" applyProtection="1">
      <alignment horizontal="center"/>
      <protection locked="0"/>
    </xf>
    <xf numFmtId="0" fontId="45" fillId="6" borderId="93" xfId="4" applyFont="1" applyFill="1" applyBorder="1" applyAlignment="1" applyProtection="1">
      <alignment horizontal="center"/>
      <protection locked="0"/>
    </xf>
    <xf numFmtId="0" fontId="45" fillId="6" borderId="94" xfId="4" applyFont="1" applyFill="1" applyBorder="1" applyAlignment="1" applyProtection="1">
      <alignment horizontal="center"/>
      <protection locked="0"/>
    </xf>
    <xf numFmtId="0" fontId="45" fillId="6" borderId="95" xfId="4" applyFont="1" applyFill="1" applyBorder="1" applyAlignment="1" applyProtection="1">
      <alignment horizontal="center"/>
      <protection locked="0"/>
    </xf>
    <xf numFmtId="0" fontId="45" fillId="6" borderId="96" xfId="4" applyFont="1" applyFill="1" applyBorder="1" applyAlignment="1" applyProtection="1">
      <alignment horizontal="center"/>
      <protection locked="0"/>
    </xf>
    <xf numFmtId="0" fontId="45" fillId="6" borderId="97" xfId="4" applyFont="1" applyFill="1" applyBorder="1" applyAlignment="1" applyProtection="1">
      <alignment horizontal="center"/>
      <protection locked="0"/>
    </xf>
    <xf numFmtId="0" fontId="25" fillId="0" borderId="0" xfId="0" applyFont="1" applyAlignment="1" applyProtection="1">
      <alignment horizontal="left"/>
      <protection hidden="1"/>
    </xf>
    <xf numFmtId="0" fontId="47" fillId="0" borderId="0" xfId="0" applyFont="1" applyAlignment="1" applyProtection="1">
      <alignment horizontal="left"/>
      <protection hidden="1"/>
    </xf>
    <xf numFmtId="0" fontId="29" fillId="12" borderId="80" xfId="4" applyFont="1" applyFill="1" applyBorder="1" applyAlignment="1" applyProtection="1">
      <alignment horizontal="center" vertical="center"/>
      <protection hidden="1"/>
    </xf>
    <xf numFmtId="0" fontId="29" fillId="12" borderId="81" xfId="4" applyFont="1" applyFill="1" applyBorder="1" applyAlignment="1" applyProtection="1">
      <alignment horizontal="left" vertical="center"/>
      <protection hidden="1"/>
    </xf>
    <xf numFmtId="0" fontId="29" fillId="12" borderId="81" xfId="4" applyFont="1" applyFill="1" applyBorder="1" applyAlignment="1" applyProtection="1">
      <alignment horizontal="center" vertical="center"/>
      <protection hidden="1"/>
    </xf>
    <xf numFmtId="0" fontId="29" fillId="12" borderId="82" xfId="4" applyFont="1" applyFill="1" applyBorder="1" applyAlignment="1" applyProtection="1">
      <alignment horizontal="center" vertical="center"/>
      <protection hidden="1"/>
    </xf>
    <xf numFmtId="0" fontId="44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43" xfId="0" applyFont="1" applyBorder="1" applyAlignment="1" applyProtection="1">
      <alignment vertical="center"/>
      <protection hidden="1"/>
    </xf>
    <xf numFmtId="0" fontId="42" fillId="0" borderId="60" xfId="0" applyFont="1" applyBorder="1" applyAlignment="1" applyProtection="1">
      <alignment vertical="center"/>
      <protection hidden="1"/>
    </xf>
    <xf numFmtId="0" fontId="42" fillId="0" borderId="61" xfId="0" applyFont="1" applyBorder="1" applyAlignment="1" applyProtection="1">
      <alignment horizontal="center" vertical="center"/>
      <protection hidden="1"/>
    </xf>
    <xf numFmtId="0" fontId="42" fillId="0" borderId="61" xfId="0" applyFont="1" applyBorder="1" applyAlignment="1" applyProtection="1">
      <alignment vertical="center"/>
      <protection hidden="1"/>
    </xf>
    <xf numFmtId="0" fontId="42" fillId="0" borderId="63" xfId="0" applyFont="1" applyBorder="1" applyAlignment="1" applyProtection="1">
      <alignment vertical="center"/>
      <protection hidden="1"/>
    </xf>
    <xf numFmtId="0" fontId="42" fillId="0" borderId="62" xfId="0" applyFont="1" applyBorder="1" applyAlignment="1" applyProtection="1">
      <alignment vertical="center"/>
      <protection hidden="1"/>
    </xf>
    <xf numFmtId="0" fontId="42" fillId="0" borderId="64" xfId="0" applyFont="1" applyBorder="1" applyAlignment="1" applyProtection="1">
      <alignment vertical="center"/>
      <protection hidden="1"/>
    </xf>
    <xf numFmtId="0" fontId="48" fillId="0" borderId="0" xfId="4" applyFont="1" applyProtection="1">
      <protection hidden="1"/>
    </xf>
    <xf numFmtId="0" fontId="49" fillId="0" borderId="0" xfId="4" applyFont="1" applyAlignment="1" applyProtection="1">
      <alignment vertical="center"/>
      <protection hidden="1"/>
    </xf>
    <xf numFmtId="0" fontId="41" fillId="0" borderId="0" xfId="0" applyFont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0" xfId="0" applyFont="1" applyProtection="1">
      <protection locked="0"/>
    </xf>
    <xf numFmtId="0" fontId="42" fillId="0" borderId="0" xfId="0" applyFont="1" applyAlignment="1" applyProtection="1">
      <alignment horizontal="left" vertical="top"/>
      <protection locked="0"/>
    </xf>
    <xf numFmtId="0" fontId="42" fillId="0" borderId="0" xfId="0" applyFont="1" applyAlignment="1" applyProtection="1">
      <alignment horizontal="left" vertical="top" indent="1"/>
      <protection locked="0"/>
    </xf>
    <xf numFmtId="0" fontId="42" fillId="0" borderId="0" xfId="0" applyFont="1" applyAlignment="1" applyProtection="1">
      <alignment horizontal="left" vertical="top" indent="2"/>
      <protection locked="0"/>
    </xf>
    <xf numFmtId="0" fontId="42" fillId="0" borderId="0" xfId="0" quotePrefix="1" applyFont="1" applyAlignment="1" applyProtection="1">
      <alignment vertical="top"/>
      <protection locked="0"/>
    </xf>
    <xf numFmtId="0" fontId="43" fillId="0" borderId="0" xfId="0" applyFont="1" applyAlignment="1" applyProtection="1">
      <alignment horizontal="left" vertical="top"/>
      <protection locked="0"/>
    </xf>
    <xf numFmtId="0" fontId="42" fillId="0" borderId="0" xfId="0" applyFont="1" applyAlignment="1" applyProtection="1">
      <alignment horizontal="left" indent="1"/>
      <protection locked="0"/>
    </xf>
    <xf numFmtId="0" fontId="42" fillId="0" borderId="0" xfId="0" applyFont="1" applyAlignment="1" applyProtection="1">
      <alignment horizontal="center" vertical="top"/>
      <protection locked="0"/>
    </xf>
    <xf numFmtId="0" fontId="42" fillId="0" borderId="0" xfId="0" applyFont="1" applyAlignment="1" applyProtection="1">
      <alignment horizontal="left"/>
      <protection locked="0"/>
    </xf>
    <xf numFmtId="0" fontId="42" fillId="0" borderId="0" xfId="0" applyFont="1" applyAlignment="1" applyProtection="1">
      <alignment horizontal="left" indent="6"/>
      <protection locked="0"/>
    </xf>
    <xf numFmtId="0" fontId="42" fillId="0" borderId="0" xfId="0" quotePrefix="1" applyFont="1" applyProtection="1">
      <protection locked="0"/>
    </xf>
    <xf numFmtId="0" fontId="29" fillId="12" borderId="59" xfId="4" applyFont="1" applyFill="1" applyBorder="1" applyAlignment="1" applyProtection="1">
      <alignment horizontal="center" vertical="center"/>
      <protection hidden="1"/>
    </xf>
    <xf numFmtId="0" fontId="25" fillId="0" borderId="0" xfId="4" applyFont="1" applyFill="1" applyAlignment="1" applyProtection="1">
      <alignment horizontal="center"/>
      <protection locked="0"/>
    </xf>
    <xf numFmtId="0" fontId="29" fillId="12" borderId="58" xfId="4" applyFont="1" applyFill="1" applyBorder="1" applyAlignment="1" applyProtection="1">
      <alignment horizontal="center" vertical="center"/>
      <protection hidden="1"/>
    </xf>
    <xf numFmtId="0" fontId="29" fillId="12" borderId="76" xfId="4" applyFont="1" applyFill="1" applyBorder="1" applyAlignment="1" applyProtection="1">
      <alignment horizontal="center" vertical="center"/>
      <protection hidden="1"/>
    </xf>
    <xf numFmtId="0" fontId="29" fillId="12" borderId="59" xfId="4" applyFont="1" applyFill="1" applyBorder="1" applyAlignment="1" applyProtection="1">
      <alignment horizontal="center" vertical="center"/>
      <protection hidden="1"/>
    </xf>
    <xf numFmtId="0" fontId="45" fillId="6" borderId="89" xfId="4" applyFont="1" applyFill="1" applyBorder="1" applyAlignment="1" applyProtection="1">
      <alignment horizontal="center"/>
      <protection locked="0"/>
    </xf>
    <xf numFmtId="0" fontId="45" fillId="6" borderId="91" xfId="4" applyFont="1" applyFill="1" applyBorder="1" applyAlignment="1" applyProtection="1">
      <alignment horizontal="center"/>
      <protection locked="0"/>
    </xf>
    <xf numFmtId="0" fontId="45" fillId="6" borderId="90" xfId="4" applyFont="1" applyFill="1" applyBorder="1" applyAlignment="1" applyProtection="1">
      <alignment horizontal="center"/>
      <protection locked="0"/>
    </xf>
    <xf numFmtId="0" fontId="48" fillId="0" borderId="0" xfId="4" applyFont="1" applyAlignment="1" applyProtection="1">
      <alignment horizontal="left" shrinkToFit="1"/>
      <protection hidden="1"/>
    </xf>
    <xf numFmtId="0" fontId="32" fillId="0" borderId="0" xfId="4" applyFont="1" applyAlignment="1" applyProtection="1">
      <alignment horizontal="left" shrinkToFit="1"/>
      <protection hidden="1"/>
    </xf>
    <xf numFmtId="0" fontId="32" fillId="0" borderId="0" xfId="4" applyFont="1" applyAlignment="1" applyProtection="1">
      <alignment horizontal="left"/>
      <protection hidden="1"/>
    </xf>
    <xf numFmtId="0" fontId="29" fillId="0" borderId="58" xfId="4" applyFont="1" applyBorder="1" applyAlignment="1" applyProtection="1">
      <alignment horizontal="center"/>
      <protection hidden="1"/>
    </xf>
    <xf numFmtId="0" fontId="29" fillId="0" borderId="76" xfId="4" applyFont="1" applyBorder="1" applyAlignment="1" applyProtection="1">
      <alignment horizontal="center"/>
      <protection hidden="1"/>
    </xf>
    <xf numFmtId="0" fontId="45" fillId="6" borderId="0" xfId="4" applyFont="1" applyFill="1" applyAlignment="1" applyProtection="1">
      <alignment horizontal="center" vertical="center"/>
      <protection hidden="1"/>
    </xf>
    <xf numFmtId="0" fontId="39" fillId="6" borderId="89" xfId="0" applyFont="1" applyFill="1" applyBorder="1" applyAlignment="1" applyProtection="1">
      <alignment horizontal="center" vertical="center"/>
      <protection locked="0"/>
    </xf>
    <xf numFmtId="0" fontId="39" fillId="6" borderId="90" xfId="0" applyFont="1" applyFill="1" applyBorder="1" applyAlignment="1" applyProtection="1">
      <alignment horizontal="center" vertical="center"/>
      <protection locked="0"/>
    </xf>
    <xf numFmtId="0" fontId="46" fillId="6" borderId="89" xfId="2" applyFont="1" applyFill="1" applyBorder="1" applyAlignment="1" applyProtection="1">
      <alignment horizontal="center" vertical="center"/>
      <protection locked="0"/>
    </xf>
    <xf numFmtId="0" fontId="10" fillId="0" borderId="0" xfId="4" applyFont="1" applyAlignment="1" applyProtection="1">
      <alignment horizontal="center" vertical="center"/>
      <protection hidden="1"/>
    </xf>
    <xf numFmtId="0" fontId="39" fillId="6" borderId="89" xfId="4" applyFont="1" applyFill="1" applyBorder="1" applyAlignment="1" applyProtection="1">
      <alignment horizontal="center" vertical="center"/>
      <protection locked="0"/>
    </xf>
    <xf numFmtId="0" fontId="39" fillId="6" borderId="90" xfId="4" applyFont="1" applyFill="1" applyBorder="1" applyAlignment="1" applyProtection="1">
      <alignment horizontal="center" vertical="center"/>
      <protection locked="0"/>
    </xf>
    <xf numFmtId="0" fontId="5" fillId="12" borderId="35" xfId="0" applyFont="1" applyFill="1" applyBorder="1" applyAlignment="1" applyProtection="1">
      <alignment horizontal="center" vertical="center"/>
      <protection locked="0"/>
    </xf>
    <xf numFmtId="0" fontId="5" fillId="12" borderId="55" xfId="0" applyFont="1" applyFill="1" applyBorder="1" applyAlignment="1" applyProtection="1">
      <alignment horizontal="center" vertical="center"/>
      <protection locked="0"/>
    </xf>
    <xf numFmtId="0" fontId="5" fillId="12" borderId="35" xfId="0" applyFont="1" applyFill="1" applyBorder="1" applyAlignment="1" applyProtection="1">
      <alignment horizontal="center" vertical="center"/>
      <protection hidden="1"/>
    </xf>
    <xf numFmtId="0" fontId="5" fillId="12" borderId="55" xfId="0" applyFont="1" applyFill="1" applyBorder="1" applyAlignment="1" applyProtection="1">
      <alignment horizontal="center" vertical="center"/>
      <protection hidden="1"/>
    </xf>
    <xf numFmtId="0" fontId="29" fillId="12" borderId="58" xfId="0" applyFont="1" applyFill="1" applyBorder="1" applyAlignment="1" applyProtection="1">
      <alignment horizontal="center" vertical="center"/>
      <protection hidden="1"/>
    </xf>
    <xf numFmtId="0" fontId="29" fillId="12" borderId="59" xfId="0" applyFont="1" applyFill="1" applyBorder="1" applyAlignment="1" applyProtection="1">
      <alignment horizontal="center" vertic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" fillId="4" borderId="49" xfId="0" applyFont="1" applyFill="1" applyBorder="1" applyAlignment="1" applyProtection="1">
      <alignment horizontal="center" vertical="center"/>
      <protection hidden="1"/>
    </xf>
    <xf numFmtId="0" fontId="2" fillId="4" borderId="50" xfId="0" applyFont="1" applyFill="1" applyBorder="1" applyAlignment="1" applyProtection="1">
      <alignment horizontal="center" vertical="center"/>
      <protection hidden="1"/>
    </xf>
    <xf numFmtId="0" fontId="2" fillId="4" borderId="49" xfId="0" applyFont="1" applyFill="1" applyBorder="1" applyAlignment="1" applyProtection="1">
      <alignment horizontal="center"/>
      <protection hidden="1"/>
    </xf>
    <xf numFmtId="0" fontId="2" fillId="4" borderId="50" xfId="0" applyFont="1" applyFill="1" applyBorder="1" applyAlignment="1" applyProtection="1">
      <alignment horizontal="center"/>
      <protection hidden="1"/>
    </xf>
    <xf numFmtId="0" fontId="2" fillId="4" borderId="56" xfId="0" applyFont="1" applyFill="1" applyBorder="1" applyAlignment="1" applyProtection="1">
      <alignment horizontal="center"/>
      <protection hidden="1"/>
    </xf>
    <xf numFmtId="0" fontId="2" fillId="4" borderId="43" xfId="0" applyFont="1" applyFill="1" applyBorder="1" applyAlignment="1" applyProtection="1">
      <alignment horizontal="center"/>
      <protection hidden="1"/>
    </xf>
    <xf numFmtId="0" fontId="2" fillId="4" borderId="0" xfId="0" applyFont="1" applyFill="1" applyAlignment="1" applyProtection="1">
      <alignment horizontal="center"/>
      <protection hidden="1"/>
    </xf>
    <xf numFmtId="0" fontId="2" fillId="4" borderId="44" xfId="0" applyFont="1" applyFill="1" applyBorder="1" applyAlignment="1" applyProtection="1">
      <alignment horizontal="center"/>
      <protection hidden="1"/>
    </xf>
    <xf numFmtId="0" fontId="2" fillId="4" borderId="32" xfId="0" applyFont="1" applyFill="1" applyBorder="1" applyAlignment="1" applyProtection="1">
      <alignment horizontal="center"/>
      <protection hidden="1"/>
    </xf>
    <xf numFmtId="0" fontId="2" fillId="4" borderId="34" xfId="0" applyFont="1" applyFill="1" applyBorder="1" applyAlignment="1" applyProtection="1">
      <alignment horizontal="center"/>
      <protection hidden="1"/>
    </xf>
    <xf numFmtId="0" fontId="2" fillId="4" borderId="33" xfId="0" applyFont="1" applyFill="1" applyBorder="1" applyAlignment="1" applyProtection="1">
      <alignment horizontal="center"/>
      <protection hidden="1"/>
    </xf>
    <xf numFmtId="0" fontId="34" fillId="8" borderId="0" xfId="0" applyFont="1" applyFill="1" applyAlignment="1" applyProtection="1">
      <alignment horizontal="center"/>
      <protection hidden="1"/>
    </xf>
    <xf numFmtId="0" fontId="34" fillId="8" borderId="44" xfId="0" applyFont="1" applyFill="1" applyBorder="1" applyAlignment="1" applyProtection="1">
      <alignment horizontal="center"/>
      <protection hidden="1"/>
    </xf>
    <xf numFmtId="0" fontId="35" fillId="2" borderId="0" xfId="0" applyFont="1" applyFill="1" applyAlignment="1" applyProtection="1">
      <alignment horizontal="center" vertical="center"/>
      <protection hidden="1"/>
    </xf>
  </cellXfs>
  <cellStyles count="6">
    <cellStyle name="Euro" xfId="1" xr:uid="{00000000-0005-0000-0000-000000000000}"/>
    <cellStyle name="Euro 2" xfId="5" xr:uid="{00000000-0005-0000-0000-000001000000}"/>
    <cellStyle name="Lien hypertexte" xfId="2" builtinId="8"/>
    <cellStyle name="Normal" xfId="0" builtinId="0"/>
    <cellStyle name="Normal 2 2" xfId="4" xr:uid="{00000000-0005-0000-0000-000004000000}"/>
    <cellStyle name="Normal 3" xfId="3" xr:uid="{00000000-0005-0000-0000-000005000000}"/>
  </cellStyles>
  <dxfs count="1517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4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3660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fmlaLink="Grille!$K$6" lockText="1" noThreeD="1"/>
</file>

<file path=xl/ctrlProps/ctrlProp10.xml><?xml version="1.0" encoding="utf-8"?>
<formControlPr xmlns="http://schemas.microsoft.com/office/spreadsheetml/2009/9/main" objectType="CheckBox" fmlaLink="Grille!$K$23" lockText="1" noThreeD="1"/>
</file>

<file path=xl/ctrlProps/ctrlProp11.xml><?xml version="1.0" encoding="utf-8"?>
<formControlPr xmlns="http://schemas.microsoft.com/office/spreadsheetml/2009/9/main" objectType="CheckBox" fmlaLink="Grille!$K$32" lockText="1" noThreeD="1"/>
</file>

<file path=xl/ctrlProps/ctrlProp12.xml><?xml version="1.0" encoding="utf-8"?>
<formControlPr xmlns="http://schemas.microsoft.com/office/spreadsheetml/2009/9/main" objectType="CheckBox" fmlaLink="Grille!$K$33" lockText="1" noThreeD="1"/>
</file>

<file path=xl/ctrlProps/ctrlProp13.xml><?xml version="1.0" encoding="utf-8"?>
<formControlPr xmlns="http://schemas.microsoft.com/office/spreadsheetml/2009/9/main" objectType="CheckBox" fmlaLink="Grille!$K$11" lockText="1" noThreeD="1"/>
</file>

<file path=xl/ctrlProps/ctrlProp14.xml><?xml version="1.0" encoding="utf-8"?>
<formControlPr xmlns="http://schemas.microsoft.com/office/spreadsheetml/2009/9/main" objectType="CheckBox" fmlaLink="Grille!$K$12" lockText="1" noThreeD="1"/>
</file>

<file path=xl/ctrlProps/ctrlProp15.xml><?xml version="1.0" encoding="utf-8"?>
<formControlPr xmlns="http://schemas.microsoft.com/office/spreadsheetml/2009/9/main" objectType="CheckBox" fmlaLink="Grille!$K$22" lockText="1" noThreeD="1"/>
</file>

<file path=xl/ctrlProps/ctrlProp16.xml><?xml version="1.0" encoding="utf-8"?>
<formControlPr xmlns="http://schemas.microsoft.com/office/spreadsheetml/2009/9/main" objectType="CheckBox" fmlaLink="Grille!$K$21" lockText="1" noThreeD="1"/>
</file>

<file path=xl/ctrlProps/ctrlProp17.xml><?xml version="1.0" encoding="utf-8"?>
<formControlPr xmlns="http://schemas.microsoft.com/office/spreadsheetml/2009/9/main" objectType="CheckBox" fmlaLink="Grille!$K$36" lockText="1" noThreeD="1"/>
</file>

<file path=xl/ctrlProps/ctrlProp18.xml><?xml version="1.0" encoding="utf-8"?>
<formControlPr xmlns="http://schemas.microsoft.com/office/spreadsheetml/2009/9/main" objectType="CheckBox" fmlaLink="Grille!$K$37" lockText="1" noThreeD="1"/>
</file>

<file path=xl/ctrlProps/ctrlProp19.xml><?xml version="1.0" encoding="utf-8"?>
<formControlPr xmlns="http://schemas.microsoft.com/office/spreadsheetml/2009/9/main" objectType="CheckBox" fmlaLink="Grille!$K$10" lockText="1" noThreeD="1"/>
</file>

<file path=xl/ctrlProps/ctrlProp2.xml><?xml version="1.0" encoding="utf-8"?>
<formControlPr xmlns="http://schemas.microsoft.com/office/spreadsheetml/2009/9/main" objectType="CheckBox" fmlaLink="Grille!$K$7" lockText="1" noThreeD="1"/>
</file>

<file path=xl/ctrlProps/ctrlProp20.xml><?xml version="1.0" encoding="utf-8"?>
<formControlPr xmlns="http://schemas.microsoft.com/office/spreadsheetml/2009/9/main" objectType="CheckBox" fmlaLink="Grille!$K$15" lockText="1" noThreeD="1"/>
</file>

<file path=xl/ctrlProps/ctrlProp21.xml><?xml version="1.0" encoding="utf-8"?>
<formControlPr xmlns="http://schemas.microsoft.com/office/spreadsheetml/2009/9/main" objectType="CheckBox" fmlaLink="Grille!$K$26" lockText="1" noThreeD="1"/>
</file>

<file path=xl/ctrlProps/ctrlProp22.xml><?xml version="1.0" encoding="utf-8"?>
<formControlPr xmlns="http://schemas.microsoft.com/office/spreadsheetml/2009/9/main" objectType="CheckBox" fmlaLink="Grille!$K$25" lockText="1" noThreeD="1"/>
</file>

<file path=xl/ctrlProps/ctrlProp23.xml><?xml version="1.0" encoding="utf-8"?>
<formControlPr xmlns="http://schemas.microsoft.com/office/spreadsheetml/2009/9/main" objectType="CheckBox" fmlaLink="Grille!$K$34" lockText="1" noThreeD="1"/>
</file>

<file path=xl/ctrlProps/ctrlProp24.xml><?xml version="1.0" encoding="utf-8"?>
<formControlPr xmlns="http://schemas.microsoft.com/office/spreadsheetml/2009/9/main" objectType="CheckBox" fmlaLink="Grille!$K$35" lockText="1" noThreeD="1"/>
</file>

<file path=xl/ctrlProps/ctrlProp25.xml><?xml version="1.0" encoding="utf-8"?>
<formControlPr xmlns="http://schemas.microsoft.com/office/spreadsheetml/2009/9/main" objectType="CheckBox" fmlaLink="Grille!$K$14" lockText="1" noThreeD="1"/>
</file>

<file path=xl/ctrlProps/ctrlProp26.xml><?xml version="1.0" encoding="utf-8"?>
<formControlPr xmlns="http://schemas.microsoft.com/office/spreadsheetml/2009/9/main" objectType="CheckBox" fmlaLink="Grille!$K$13" lockText="1" noThreeD="1"/>
</file>

<file path=xl/ctrlProps/ctrlProp27.xml><?xml version="1.0" encoding="utf-8"?>
<formControlPr xmlns="http://schemas.microsoft.com/office/spreadsheetml/2009/9/main" objectType="CheckBox" fmlaLink="Grille!$K$24" lockText="1" noThreeD="1"/>
</file>

<file path=xl/ctrlProps/ctrlProp28.xml><?xml version="1.0" encoding="utf-8"?>
<formControlPr xmlns="http://schemas.microsoft.com/office/spreadsheetml/2009/9/main" objectType="CheckBox" fmlaLink="Grille!$K$29" lockText="1" noThreeD="1"/>
</file>

<file path=xl/ctrlProps/ctrlProp29.xml><?xml version="1.0" encoding="utf-8"?>
<formControlPr xmlns="http://schemas.microsoft.com/office/spreadsheetml/2009/9/main" objectType="CheckBox" fmlaLink="Grille!$K$38" lockText="1" noThreeD="1"/>
</file>

<file path=xl/ctrlProps/ctrlProp3.xml><?xml version="1.0" encoding="utf-8"?>
<formControlPr xmlns="http://schemas.microsoft.com/office/spreadsheetml/2009/9/main" objectType="CheckBox" fmlaLink="Grille!$K$19" lockText="1" noThreeD="1"/>
</file>

<file path=xl/ctrlProps/ctrlProp30.xml><?xml version="1.0" encoding="utf-8"?>
<formControlPr xmlns="http://schemas.microsoft.com/office/spreadsheetml/2009/9/main" objectType="CheckBox" fmlaLink="Grille!$K$39" lockText="1" noThreeD="1"/>
</file>

<file path=xl/ctrlProps/ctrlProp31.xml><?xml version="1.0" encoding="utf-8"?>
<formControlPr xmlns="http://schemas.microsoft.com/office/spreadsheetml/2009/9/main" objectType="CheckBox" fmlaLink="Grille!$K$16" lockText="1" noThreeD="1"/>
</file>

<file path=xl/ctrlProps/ctrlProp32.xml><?xml version="1.0" encoding="utf-8"?>
<formControlPr xmlns="http://schemas.microsoft.com/office/spreadsheetml/2009/9/main" objectType="CheckBox" fmlaLink="Grille!$K$17" lockText="1" noThreeD="1"/>
</file>

<file path=xl/ctrlProps/ctrlProp33.xml><?xml version="1.0" encoding="utf-8"?>
<formControlPr xmlns="http://schemas.microsoft.com/office/spreadsheetml/2009/9/main" objectType="CheckBox" fmlaLink="Grille!$K$28" lockText="1" noThreeD="1"/>
</file>

<file path=xl/ctrlProps/ctrlProp34.xml><?xml version="1.0" encoding="utf-8"?>
<formControlPr xmlns="http://schemas.microsoft.com/office/spreadsheetml/2009/9/main" objectType="CheckBox" fmlaLink="Grille!$K$27" lockText="1" noThreeD="1"/>
</file>

<file path=xl/ctrlProps/ctrlProp35.xml><?xml version="1.0" encoding="utf-8"?>
<formControlPr xmlns="http://schemas.microsoft.com/office/spreadsheetml/2009/9/main" objectType="CheckBox" fmlaLink="Grille!$K$40" lockText="1" noThreeD="1"/>
</file>

<file path=xl/ctrlProps/ctrlProp36.xml><?xml version="1.0" encoding="utf-8"?>
<formControlPr xmlns="http://schemas.microsoft.com/office/spreadsheetml/2009/9/main" objectType="CheckBox" fmlaLink="Grille!$K$41" lockText="1" noThreeD="1"/>
</file>

<file path=xl/ctrlProps/ctrlProp4.xml><?xml version="1.0" encoding="utf-8"?>
<formControlPr xmlns="http://schemas.microsoft.com/office/spreadsheetml/2009/9/main" objectType="CheckBox" fmlaLink="Grille!$K$20" lockText="1" noThreeD="1"/>
</file>

<file path=xl/ctrlProps/ctrlProp5.xml><?xml version="1.0" encoding="utf-8"?>
<formControlPr xmlns="http://schemas.microsoft.com/office/spreadsheetml/2009/9/main" objectType="CheckBox" fmlaLink="Grille!$K$30" lockText="1" noThreeD="1"/>
</file>

<file path=xl/ctrlProps/ctrlProp6.xml><?xml version="1.0" encoding="utf-8"?>
<formControlPr xmlns="http://schemas.microsoft.com/office/spreadsheetml/2009/9/main" objectType="CheckBox" fmlaLink="Grille!$K$31" lockText="1" noThreeD="1"/>
</file>

<file path=xl/ctrlProps/ctrlProp7.xml><?xml version="1.0" encoding="utf-8"?>
<formControlPr xmlns="http://schemas.microsoft.com/office/spreadsheetml/2009/9/main" objectType="CheckBox" fmlaLink="Grille!$K$8" lockText="1" noThreeD="1"/>
</file>

<file path=xl/ctrlProps/ctrlProp8.xml><?xml version="1.0" encoding="utf-8"?>
<formControlPr xmlns="http://schemas.microsoft.com/office/spreadsheetml/2009/9/main" objectType="CheckBox" fmlaLink="Grille!$K$9" lockText="1" noThreeD="1"/>
</file>

<file path=xl/ctrlProps/ctrlProp9.xml><?xml version="1.0" encoding="utf-8"?>
<formControlPr xmlns="http://schemas.microsoft.com/office/spreadsheetml/2009/9/main" objectType="CheckBox" fmlaLink="Grille!$K$18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9</xdr:row>
          <xdr:rowOff>47625</xdr:rowOff>
        </xdr:from>
        <xdr:to>
          <xdr:col>19</xdr:col>
          <xdr:colOff>381000</xdr:colOff>
          <xdr:row>9</xdr:row>
          <xdr:rowOff>171450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10</xdr:row>
          <xdr:rowOff>28575</xdr:rowOff>
        </xdr:from>
        <xdr:to>
          <xdr:col>19</xdr:col>
          <xdr:colOff>381000</xdr:colOff>
          <xdr:row>10</xdr:row>
          <xdr:rowOff>152400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11</xdr:row>
          <xdr:rowOff>28575</xdr:rowOff>
        </xdr:from>
        <xdr:to>
          <xdr:col>19</xdr:col>
          <xdr:colOff>381000</xdr:colOff>
          <xdr:row>11</xdr:row>
          <xdr:rowOff>152400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12</xdr:row>
          <xdr:rowOff>19050</xdr:rowOff>
        </xdr:from>
        <xdr:to>
          <xdr:col>19</xdr:col>
          <xdr:colOff>381000</xdr:colOff>
          <xdr:row>12</xdr:row>
          <xdr:rowOff>142875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13</xdr:row>
          <xdr:rowOff>28575</xdr:rowOff>
        </xdr:from>
        <xdr:to>
          <xdr:col>19</xdr:col>
          <xdr:colOff>381000</xdr:colOff>
          <xdr:row>13</xdr:row>
          <xdr:rowOff>152400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14</xdr:row>
          <xdr:rowOff>19050</xdr:rowOff>
        </xdr:from>
        <xdr:to>
          <xdr:col>19</xdr:col>
          <xdr:colOff>381000</xdr:colOff>
          <xdr:row>14</xdr:row>
          <xdr:rowOff>142875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20</xdr:row>
          <xdr:rowOff>47625</xdr:rowOff>
        </xdr:from>
        <xdr:to>
          <xdr:col>19</xdr:col>
          <xdr:colOff>381000</xdr:colOff>
          <xdr:row>20</xdr:row>
          <xdr:rowOff>171450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21</xdr:row>
          <xdr:rowOff>28575</xdr:rowOff>
        </xdr:from>
        <xdr:to>
          <xdr:col>19</xdr:col>
          <xdr:colOff>381000</xdr:colOff>
          <xdr:row>21</xdr:row>
          <xdr:rowOff>152400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22</xdr:row>
          <xdr:rowOff>28575</xdr:rowOff>
        </xdr:from>
        <xdr:to>
          <xdr:col>19</xdr:col>
          <xdr:colOff>381000</xdr:colOff>
          <xdr:row>22</xdr:row>
          <xdr:rowOff>152400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23</xdr:row>
          <xdr:rowOff>19050</xdr:rowOff>
        </xdr:from>
        <xdr:to>
          <xdr:col>19</xdr:col>
          <xdr:colOff>381000</xdr:colOff>
          <xdr:row>23</xdr:row>
          <xdr:rowOff>142875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24</xdr:row>
          <xdr:rowOff>28575</xdr:rowOff>
        </xdr:from>
        <xdr:to>
          <xdr:col>19</xdr:col>
          <xdr:colOff>381000</xdr:colOff>
          <xdr:row>24</xdr:row>
          <xdr:rowOff>152400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25</xdr:row>
          <xdr:rowOff>19050</xdr:rowOff>
        </xdr:from>
        <xdr:to>
          <xdr:col>19</xdr:col>
          <xdr:colOff>381000</xdr:colOff>
          <xdr:row>25</xdr:row>
          <xdr:rowOff>142875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31</xdr:row>
          <xdr:rowOff>47625</xdr:rowOff>
        </xdr:from>
        <xdr:to>
          <xdr:col>19</xdr:col>
          <xdr:colOff>381000</xdr:colOff>
          <xdr:row>31</xdr:row>
          <xdr:rowOff>171450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32</xdr:row>
          <xdr:rowOff>28575</xdr:rowOff>
        </xdr:from>
        <xdr:to>
          <xdr:col>19</xdr:col>
          <xdr:colOff>381000</xdr:colOff>
          <xdr:row>32</xdr:row>
          <xdr:rowOff>152400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33</xdr:row>
          <xdr:rowOff>28575</xdr:rowOff>
        </xdr:from>
        <xdr:to>
          <xdr:col>19</xdr:col>
          <xdr:colOff>381000</xdr:colOff>
          <xdr:row>33</xdr:row>
          <xdr:rowOff>152400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34</xdr:row>
          <xdr:rowOff>19050</xdr:rowOff>
        </xdr:from>
        <xdr:to>
          <xdr:col>19</xdr:col>
          <xdr:colOff>381000</xdr:colOff>
          <xdr:row>34</xdr:row>
          <xdr:rowOff>142875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35</xdr:row>
          <xdr:rowOff>28575</xdr:rowOff>
        </xdr:from>
        <xdr:to>
          <xdr:col>19</xdr:col>
          <xdr:colOff>381000</xdr:colOff>
          <xdr:row>35</xdr:row>
          <xdr:rowOff>152400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36</xdr:row>
          <xdr:rowOff>19050</xdr:rowOff>
        </xdr:from>
        <xdr:to>
          <xdr:col>19</xdr:col>
          <xdr:colOff>381000</xdr:colOff>
          <xdr:row>36</xdr:row>
          <xdr:rowOff>142875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42</xdr:row>
          <xdr:rowOff>47625</xdr:rowOff>
        </xdr:from>
        <xdr:to>
          <xdr:col>19</xdr:col>
          <xdr:colOff>381000</xdr:colOff>
          <xdr:row>42</xdr:row>
          <xdr:rowOff>171450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43</xdr:row>
          <xdr:rowOff>28575</xdr:rowOff>
        </xdr:from>
        <xdr:to>
          <xdr:col>19</xdr:col>
          <xdr:colOff>381000</xdr:colOff>
          <xdr:row>43</xdr:row>
          <xdr:rowOff>152400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44</xdr:row>
          <xdr:rowOff>28575</xdr:rowOff>
        </xdr:from>
        <xdr:to>
          <xdr:col>19</xdr:col>
          <xdr:colOff>381000</xdr:colOff>
          <xdr:row>44</xdr:row>
          <xdr:rowOff>152400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45</xdr:row>
          <xdr:rowOff>19050</xdr:rowOff>
        </xdr:from>
        <xdr:to>
          <xdr:col>19</xdr:col>
          <xdr:colOff>381000</xdr:colOff>
          <xdr:row>45</xdr:row>
          <xdr:rowOff>142875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46</xdr:row>
          <xdr:rowOff>28575</xdr:rowOff>
        </xdr:from>
        <xdr:to>
          <xdr:col>19</xdr:col>
          <xdr:colOff>381000</xdr:colOff>
          <xdr:row>46</xdr:row>
          <xdr:rowOff>152400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47</xdr:row>
          <xdr:rowOff>19050</xdr:rowOff>
        </xdr:from>
        <xdr:to>
          <xdr:col>19</xdr:col>
          <xdr:colOff>381000</xdr:colOff>
          <xdr:row>47</xdr:row>
          <xdr:rowOff>142875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53</xdr:row>
          <xdr:rowOff>47625</xdr:rowOff>
        </xdr:from>
        <xdr:to>
          <xdr:col>19</xdr:col>
          <xdr:colOff>381000</xdr:colOff>
          <xdr:row>53</xdr:row>
          <xdr:rowOff>171450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54</xdr:row>
          <xdr:rowOff>28575</xdr:rowOff>
        </xdr:from>
        <xdr:to>
          <xdr:col>19</xdr:col>
          <xdr:colOff>381000</xdr:colOff>
          <xdr:row>54</xdr:row>
          <xdr:rowOff>152400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55</xdr:row>
          <xdr:rowOff>28575</xdr:rowOff>
        </xdr:from>
        <xdr:to>
          <xdr:col>19</xdr:col>
          <xdr:colOff>381000</xdr:colOff>
          <xdr:row>55</xdr:row>
          <xdr:rowOff>152400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56</xdr:row>
          <xdr:rowOff>19050</xdr:rowOff>
        </xdr:from>
        <xdr:to>
          <xdr:col>19</xdr:col>
          <xdr:colOff>381000</xdr:colOff>
          <xdr:row>56</xdr:row>
          <xdr:rowOff>142875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57</xdr:row>
          <xdr:rowOff>28575</xdr:rowOff>
        </xdr:from>
        <xdr:to>
          <xdr:col>19</xdr:col>
          <xdr:colOff>381000</xdr:colOff>
          <xdr:row>57</xdr:row>
          <xdr:rowOff>152400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58</xdr:row>
          <xdr:rowOff>19050</xdr:rowOff>
        </xdr:from>
        <xdr:to>
          <xdr:col>19</xdr:col>
          <xdr:colOff>381000</xdr:colOff>
          <xdr:row>58</xdr:row>
          <xdr:rowOff>142875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64</xdr:row>
          <xdr:rowOff>47625</xdr:rowOff>
        </xdr:from>
        <xdr:to>
          <xdr:col>19</xdr:col>
          <xdr:colOff>381000</xdr:colOff>
          <xdr:row>64</xdr:row>
          <xdr:rowOff>171450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65</xdr:row>
          <xdr:rowOff>28575</xdr:rowOff>
        </xdr:from>
        <xdr:to>
          <xdr:col>19</xdr:col>
          <xdr:colOff>381000</xdr:colOff>
          <xdr:row>65</xdr:row>
          <xdr:rowOff>152400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66</xdr:row>
          <xdr:rowOff>28575</xdr:rowOff>
        </xdr:from>
        <xdr:to>
          <xdr:col>19</xdr:col>
          <xdr:colOff>381000</xdr:colOff>
          <xdr:row>66</xdr:row>
          <xdr:rowOff>152400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67</xdr:row>
          <xdr:rowOff>19050</xdr:rowOff>
        </xdr:from>
        <xdr:to>
          <xdr:col>19</xdr:col>
          <xdr:colOff>381000</xdr:colOff>
          <xdr:row>67</xdr:row>
          <xdr:rowOff>142875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68</xdr:row>
          <xdr:rowOff>28575</xdr:rowOff>
        </xdr:from>
        <xdr:to>
          <xdr:col>19</xdr:col>
          <xdr:colOff>381000</xdr:colOff>
          <xdr:row>68</xdr:row>
          <xdr:rowOff>152400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66675</xdr:colOff>
          <xdr:row>69</xdr:row>
          <xdr:rowOff>19050</xdr:rowOff>
        </xdr:from>
        <xdr:to>
          <xdr:col>19</xdr:col>
          <xdr:colOff>381000</xdr:colOff>
          <xdr:row>69</xdr:row>
          <xdr:rowOff>142875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29" Type="http://schemas.openxmlformats.org/officeDocument/2006/relationships/ctrlProp" Target="../ctrlProps/ctrlProp25.xml"/><Relationship Id="rId41" Type="http://schemas.openxmlformats.org/officeDocument/2006/relationships/comments" Target="../comments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31" Type="http://schemas.openxmlformats.org/officeDocument/2006/relationships/ctrlProp" Target="../ctrlProps/ctrlProp27.xml"/><Relationship Id="rId4" Type="http://schemas.openxmlformats.org/officeDocument/2006/relationships/image" Target="../media/image1.jpeg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4"/>
  </sheetPr>
  <dimension ref="A1:AC131"/>
  <sheetViews>
    <sheetView showGridLines="0" showRowColHeaders="0" zoomScale="130" zoomScaleNormal="130" workbookViewId="0"/>
  </sheetViews>
  <sheetFormatPr baseColWidth="10" defaultColWidth="11.42578125" defaultRowHeight="12.75" x14ac:dyDescent="0.2"/>
  <cols>
    <col min="1" max="1" width="3.7109375" style="118" customWidth="1"/>
    <col min="2" max="2" width="18.5703125" style="118" customWidth="1"/>
    <col min="3" max="3" width="30.7109375" style="136" customWidth="1"/>
    <col min="4" max="5" width="30.7109375" style="136" hidden="1" customWidth="1"/>
    <col min="6" max="6" width="11.42578125" style="136"/>
    <col min="7" max="16" width="11.42578125" style="118"/>
    <col min="17" max="17" width="95" style="118" customWidth="1"/>
    <col min="18" max="26" width="11.42578125" style="118" customWidth="1"/>
    <col min="27" max="16384" width="11.42578125" style="118"/>
  </cols>
  <sheetData>
    <row r="1" spans="1:24" x14ac:dyDescent="0.2">
      <c r="A1" s="117"/>
      <c r="R1" s="119"/>
    </row>
    <row r="2" spans="1:24" x14ac:dyDescent="0.2">
      <c r="B2" s="120"/>
      <c r="C2" s="137"/>
      <c r="D2" s="137"/>
      <c r="E2" s="137"/>
      <c r="F2" s="137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19"/>
    </row>
    <row r="3" spans="1:24" x14ac:dyDescent="0.2">
      <c r="B3" s="120"/>
      <c r="C3" s="337" t="s">
        <v>211</v>
      </c>
      <c r="D3" s="337" t="s">
        <v>212</v>
      </c>
      <c r="E3" s="337" t="s">
        <v>162</v>
      </c>
      <c r="F3" s="138"/>
      <c r="G3" s="121"/>
      <c r="H3" s="121"/>
      <c r="I3" s="120"/>
      <c r="J3" s="120"/>
      <c r="K3" s="120"/>
      <c r="L3" s="120"/>
      <c r="M3" s="120"/>
      <c r="N3" s="120"/>
      <c r="O3" s="120"/>
      <c r="P3" s="120"/>
      <c r="Q3" s="120"/>
    </row>
    <row r="4" spans="1:24" x14ac:dyDescent="0.2">
      <c r="B4" s="120"/>
      <c r="C4" s="338"/>
      <c r="D4" s="338"/>
      <c r="E4" s="338"/>
      <c r="F4" s="139"/>
      <c r="G4" s="121"/>
      <c r="H4" s="121"/>
      <c r="I4" s="120"/>
      <c r="J4" s="120"/>
      <c r="K4" s="120"/>
      <c r="L4" s="120"/>
      <c r="M4" s="120"/>
      <c r="N4" s="120"/>
      <c r="O4" s="120"/>
      <c r="P4" s="120"/>
      <c r="Q4" s="120"/>
      <c r="U4" s="122"/>
      <c r="V4" s="122"/>
      <c r="W4" s="122"/>
      <c r="X4" s="122"/>
    </row>
    <row r="5" spans="1:24" x14ac:dyDescent="0.2">
      <c r="B5" s="120"/>
      <c r="C5" s="337" t="s">
        <v>57</v>
      </c>
      <c r="D5" s="337" t="s">
        <v>58</v>
      </c>
      <c r="E5" s="337" t="s">
        <v>59</v>
      </c>
      <c r="F5" s="139"/>
      <c r="G5" s="121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19"/>
      <c r="U5" s="122"/>
      <c r="V5" s="122"/>
      <c r="W5" s="123"/>
      <c r="X5" s="123"/>
    </row>
    <row r="6" spans="1:24" x14ac:dyDescent="0.2">
      <c r="B6" s="120"/>
      <c r="C6" s="338"/>
      <c r="D6" s="338"/>
      <c r="E6" s="338"/>
      <c r="F6" s="139"/>
      <c r="G6" s="121"/>
      <c r="H6" s="121"/>
      <c r="I6" s="120"/>
      <c r="J6" s="120"/>
      <c r="K6" s="120"/>
      <c r="L6" s="120"/>
      <c r="M6" s="120"/>
      <c r="N6" s="120"/>
      <c r="O6" s="120"/>
      <c r="P6" s="120"/>
      <c r="Q6" s="120"/>
      <c r="U6" s="122"/>
      <c r="V6" s="122"/>
      <c r="W6" s="122"/>
      <c r="X6" s="122"/>
    </row>
    <row r="7" spans="1:24" x14ac:dyDescent="0.2">
      <c r="B7" s="120"/>
      <c r="C7" s="339" t="s">
        <v>243</v>
      </c>
      <c r="D7" s="339" t="s">
        <v>213</v>
      </c>
      <c r="E7" s="339" t="s">
        <v>214</v>
      </c>
      <c r="F7" s="139"/>
      <c r="G7" s="121"/>
      <c r="H7" s="121"/>
      <c r="I7" s="120"/>
      <c r="J7" s="120"/>
      <c r="K7" s="120"/>
      <c r="L7" s="120"/>
      <c r="M7" s="120"/>
      <c r="N7" s="120"/>
      <c r="O7" s="120"/>
      <c r="P7" s="120"/>
      <c r="Q7" s="120"/>
      <c r="U7" s="122"/>
      <c r="V7" s="122"/>
      <c r="W7" s="122"/>
      <c r="X7" s="122"/>
    </row>
    <row r="8" spans="1:24" x14ac:dyDescent="0.2">
      <c r="B8" s="120"/>
      <c r="C8" s="338" t="s">
        <v>60</v>
      </c>
      <c r="D8" s="339" t="s">
        <v>191</v>
      </c>
      <c r="E8" s="338" t="s">
        <v>139</v>
      </c>
      <c r="F8" s="139"/>
      <c r="G8" s="121"/>
      <c r="H8" s="121"/>
      <c r="I8" s="120"/>
      <c r="J8" s="120"/>
      <c r="K8" s="120"/>
      <c r="L8" s="120"/>
      <c r="M8" s="120"/>
      <c r="N8" s="120"/>
      <c r="O8" s="120"/>
      <c r="P8" s="120"/>
      <c r="Q8" s="120"/>
      <c r="U8" s="122"/>
      <c r="V8" s="122"/>
      <c r="W8" s="122"/>
      <c r="X8" s="122"/>
    </row>
    <row r="9" spans="1:24" x14ac:dyDescent="0.2">
      <c r="B9" s="120"/>
      <c r="C9" s="338" t="s">
        <v>215</v>
      </c>
      <c r="D9" s="338" t="s">
        <v>216</v>
      </c>
      <c r="E9" s="338" t="s">
        <v>217</v>
      </c>
      <c r="F9" s="139"/>
      <c r="G9" s="121"/>
      <c r="H9" s="121"/>
      <c r="I9" s="120"/>
      <c r="J9" s="120"/>
      <c r="K9" s="120"/>
      <c r="L9" s="120"/>
      <c r="M9" s="120"/>
      <c r="N9" s="120"/>
      <c r="O9" s="120"/>
      <c r="P9" s="120"/>
      <c r="Q9" s="120"/>
      <c r="U9" s="122"/>
      <c r="V9" s="122"/>
      <c r="W9" s="122"/>
      <c r="X9" s="122"/>
    </row>
    <row r="10" spans="1:24" x14ac:dyDescent="0.2">
      <c r="B10" s="120"/>
      <c r="C10" s="338"/>
      <c r="D10" s="338"/>
      <c r="E10" s="338"/>
      <c r="F10" s="139"/>
      <c r="G10" s="121"/>
      <c r="H10" s="121"/>
      <c r="I10" s="120"/>
      <c r="J10" s="120"/>
      <c r="K10" s="120"/>
      <c r="L10" s="120"/>
      <c r="M10" s="120"/>
      <c r="N10" s="120"/>
      <c r="O10" s="120"/>
      <c r="P10" s="120"/>
      <c r="Q10" s="120"/>
      <c r="U10" s="122"/>
      <c r="V10" s="122"/>
      <c r="W10" s="122"/>
      <c r="X10" s="122"/>
    </row>
    <row r="11" spans="1:24" x14ac:dyDescent="0.2">
      <c r="B11" s="120"/>
      <c r="C11" s="338"/>
      <c r="D11" s="338"/>
      <c r="E11" s="338"/>
      <c r="F11" s="139"/>
      <c r="G11" s="121"/>
      <c r="H11" s="121"/>
      <c r="I11" s="120"/>
      <c r="J11" s="120"/>
      <c r="K11" s="120"/>
      <c r="L11" s="120"/>
      <c r="M11" s="120"/>
      <c r="N11" s="120"/>
      <c r="O11" s="120"/>
      <c r="P11" s="120"/>
      <c r="Q11" s="120"/>
      <c r="U11" s="122"/>
      <c r="V11" s="122"/>
      <c r="W11" s="122"/>
      <c r="X11" s="122"/>
    </row>
    <row r="12" spans="1:24" x14ac:dyDescent="0.2">
      <c r="B12" s="120"/>
      <c r="C12" s="337" t="s">
        <v>61</v>
      </c>
      <c r="D12" s="337" t="s">
        <v>62</v>
      </c>
      <c r="E12" s="337" t="s">
        <v>63</v>
      </c>
      <c r="F12" s="139"/>
      <c r="G12" s="121"/>
      <c r="H12" s="121"/>
      <c r="I12" s="120"/>
      <c r="J12" s="120"/>
      <c r="K12" s="120"/>
      <c r="L12" s="120"/>
      <c r="M12" s="120"/>
      <c r="N12" s="120"/>
      <c r="O12" s="120"/>
      <c r="P12" s="120"/>
      <c r="Q12" s="120"/>
      <c r="U12" s="124"/>
      <c r="V12" s="124"/>
      <c r="W12" s="125"/>
      <c r="X12" s="125"/>
    </row>
    <row r="13" spans="1:24" x14ac:dyDescent="0.2">
      <c r="B13" s="120"/>
      <c r="C13" s="338"/>
      <c r="D13" s="338"/>
      <c r="E13" s="338"/>
      <c r="F13" s="139"/>
      <c r="G13" s="121"/>
      <c r="H13" s="121"/>
      <c r="I13" s="120"/>
      <c r="J13" s="120"/>
      <c r="K13" s="120"/>
      <c r="L13" s="120"/>
      <c r="M13" s="120"/>
      <c r="N13" s="120"/>
      <c r="O13" s="120"/>
      <c r="P13" s="120"/>
      <c r="Q13" s="120"/>
      <c r="R13" s="126"/>
      <c r="S13" s="126"/>
      <c r="T13" s="126"/>
      <c r="U13" s="124"/>
      <c r="V13" s="124"/>
      <c r="W13" s="124"/>
      <c r="X13" s="124"/>
    </row>
    <row r="14" spans="1:24" x14ac:dyDescent="0.2">
      <c r="B14" s="120"/>
      <c r="C14" s="338" t="s">
        <v>218</v>
      </c>
      <c r="D14" s="338" t="s">
        <v>219</v>
      </c>
      <c r="E14" s="338" t="s">
        <v>220</v>
      </c>
      <c r="F14" s="139"/>
      <c r="G14" s="121"/>
      <c r="H14" s="121"/>
      <c r="I14" s="120"/>
      <c r="J14" s="120"/>
      <c r="K14" s="120"/>
      <c r="L14" s="120"/>
      <c r="M14" s="120"/>
      <c r="N14" s="120"/>
      <c r="O14" s="120"/>
      <c r="P14" s="120"/>
      <c r="Q14" s="120"/>
      <c r="S14" s="126"/>
      <c r="T14" s="126"/>
      <c r="U14" s="122"/>
      <c r="V14" s="122"/>
      <c r="W14" s="122"/>
      <c r="X14" s="122"/>
    </row>
    <row r="15" spans="1:24" x14ac:dyDescent="0.2">
      <c r="B15" s="120"/>
      <c r="C15" s="338" t="s">
        <v>282</v>
      </c>
      <c r="D15" s="338" t="s">
        <v>283</v>
      </c>
      <c r="E15" s="338" t="s">
        <v>284</v>
      </c>
      <c r="F15" s="139"/>
      <c r="G15" s="121"/>
      <c r="H15" s="121"/>
      <c r="I15" s="120"/>
      <c r="J15" s="120"/>
      <c r="K15" s="120"/>
      <c r="L15" s="120"/>
      <c r="M15" s="120"/>
      <c r="N15" s="120"/>
      <c r="O15" s="120"/>
      <c r="P15" s="120"/>
      <c r="Q15" s="120"/>
      <c r="R15" s="126"/>
      <c r="S15" s="126"/>
      <c r="T15" s="126"/>
      <c r="U15" s="122"/>
      <c r="V15" s="122"/>
      <c r="W15" s="122"/>
      <c r="X15" s="122"/>
    </row>
    <row r="16" spans="1:24" x14ac:dyDescent="0.2">
      <c r="B16" s="120"/>
      <c r="C16" s="340" t="s">
        <v>285</v>
      </c>
      <c r="D16" s="338" t="s">
        <v>286</v>
      </c>
      <c r="E16" s="340" t="s">
        <v>287</v>
      </c>
      <c r="F16" s="139"/>
      <c r="G16" s="121"/>
      <c r="H16" s="121"/>
      <c r="I16" s="120"/>
      <c r="J16" s="120"/>
      <c r="K16" s="120"/>
      <c r="L16" s="120"/>
      <c r="M16" s="120"/>
      <c r="N16" s="120"/>
      <c r="O16" s="120"/>
      <c r="P16" s="120"/>
      <c r="Q16" s="120"/>
      <c r="R16" s="126"/>
      <c r="U16" s="122"/>
      <c r="V16" s="122"/>
      <c r="W16" s="122"/>
      <c r="X16" s="122"/>
    </row>
    <row r="17" spans="2:24" x14ac:dyDescent="0.2">
      <c r="B17" s="120"/>
      <c r="C17" s="341" t="s">
        <v>221</v>
      </c>
      <c r="D17" s="341" t="s">
        <v>222</v>
      </c>
      <c r="E17" s="341" t="s">
        <v>223</v>
      </c>
      <c r="F17" s="139"/>
      <c r="G17" s="121"/>
      <c r="H17" s="121"/>
      <c r="I17" s="120"/>
      <c r="J17" s="120"/>
      <c r="K17" s="120"/>
      <c r="L17" s="120"/>
      <c r="M17" s="120"/>
      <c r="N17" s="120"/>
      <c r="O17" s="120"/>
      <c r="P17" s="120"/>
      <c r="Q17" s="120"/>
      <c r="R17" s="126"/>
      <c r="S17" s="126"/>
      <c r="U17" s="122"/>
      <c r="V17" s="122"/>
      <c r="W17" s="122"/>
      <c r="X17" s="122"/>
    </row>
    <row r="18" spans="2:24" x14ac:dyDescent="0.2">
      <c r="B18" s="120"/>
      <c r="C18" s="341" t="s">
        <v>288</v>
      </c>
      <c r="D18" s="341" t="s">
        <v>289</v>
      </c>
      <c r="E18" s="341" t="s">
        <v>290</v>
      </c>
      <c r="F18" s="139"/>
      <c r="G18" s="121"/>
      <c r="H18" s="121"/>
      <c r="I18" s="120"/>
      <c r="J18" s="120"/>
      <c r="K18" s="120"/>
      <c r="L18" s="120"/>
      <c r="M18" s="120"/>
      <c r="N18" s="120"/>
      <c r="O18" s="120"/>
      <c r="P18" s="120"/>
      <c r="Q18" s="120"/>
      <c r="R18" s="126"/>
      <c r="S18" s="126"/>
      <c r="U18" s="122"/>
      <c r="V18" s="122"/>
      <c r="W18" s="122"/>
      <c r="X18" s="122"/>
    </row>
    <row r="19" spans="2:24" x14ac:dyDescent="0.2">
      <c r="B19" s="120"/>
      <c r="C19" s="341" t="s">
        <v>291</v>
      </c>
      <c r="D19" s="341" t="s">
        <v>292</v>
      </c>
      <c r="E19" s="341" t="s">
        <v>293</v>
      </c>
      <c r="F19" s="139"/>
      <c r="G19" s="121"/>
      <c r="H19" s="121"/>
      <c r="I19" s="120"/>
      <c r="J19" s="120"/>
      <c r="K19" s="120"/>
      <c r="L19" s="120"/>
      <c r="M19" s="120"/>
      <c r="N19" s="120"/>
      <c r="O19" s="120"/>
      <c r="P19" s="120"/>
      <c r="Q19" s="120"/>
      <c r="U19" s="122"/>
      <c r="V19" s="122"/>
      <c r="W19" s="122"/>
      <c r="X19" s="122"/>
    </row>
    <row r="20" spans="2:24" x14ac:dyDescent="0.2">
      <c r="B20" s="120"/>
      <c r="C20" s="341" t="s">
        <v>64</v>
      </c>
      <c r="D20" s="342" t="s">
        <v>65</v>
      </c>
      <c r="E20" s="342" t="s">
        <v>140</v>
      </c>
      <c r="F20" s="139"/>
      <c r="G20" s="121"/>
      <c r="H20" s="121"/>
      <c r="I20" s="120"/>
      <c r="J20" s="120"/>
      <c r="K20" s="120"/>
      <c r="L20" s="120"/>
      <c r="M20" s="120"/>
      <c r="N20" s="120"/>
      <c r="O20" s="120"/>
      <c r="P20" s="120"/>
      <c r="Q20" s="120"/>
      <c r="R20" s="126"/>
      <c r="S20" s="126"/>
      <c r="T20" s="126"/>
      <c r="U20" s="122"/>
      <c r="V20" s="122"/>
      <c r="W20" s="122"/>
      <c r="X20" s="122"/>
    </row>
    <row r="21" spans="2:24" x14ac:dyDescent="0.2">
      <c r="B21" s="120"/>
      <c r="C21" s="342"/>
      <c r="D21" s="342"/>
      <c r="E21" s="342"/>
      <c r="F21" s="139"/>
      <c r="G21" s="121"/>
      <c r="H21" s="121"/>
      <c r="I21" s="120"/>
      <c r="J21" s="120"/>
      <c r="K21" s="120"/>
      <c r="L21" s="120"/>
      <c r="M21" s="120"/>
      <c r="N21" s="120"/>
      <c r="O21" s="120"/>
      <c r="P21" s="120"/>
      <c r="Q21" s="120"/>
      <c r="R21" s="126"/>
      <c r="T21" s="126"/>
      <c r="U21" s="124"/>
      <c r="V21" s="124"/>
      <c r="W21" s="125"/>
      <c r="X21" s="125"/>
    </row>
    <row r="22" spans="2:24" x14ac:dyDescent="0.2">
      <c r="B22" s="120"/>
      <c r="C22" s="340" t="s">
        <v>347</v>
      </c>
      <c r="D22" s="342" t="s">
        <v>348</v>
      </c>
      <c r="E22" s="342" t="s">
        <v>349</v>
      </c>
      <c r="F22" s="139"/>
      <c r="G22" s="121"/>
      <c r="H22" s="121"/>
      <c r="I22" s="120"/>
      <c r="J22" s="120"/>
      <c r="K22" s="120"/>
      <c r="L22" s="120"/>
      <c r="M22" s="120"/>
      <c r="N22" s="120"/>
      <c r="O22" s="120"/>
      <c r="P22" s="120"/>
      <c r="Q22" s="120"/>
      <c r="R22" s="126"/>
      <c r="S22" s="126"/>
      <c r="T22" s="126"/>
      <c r="U22" s="122"/>
      <c r="V22" s="122"/>
      <c r="W22" s="122"/>
      <c r="X22" s="122"/>
    </row>
    <row r="23" spans="2:24" x14ac:dyDescent="0.2">
      <c r="B23" s="120"/>
      <c r="C23" s="338" t="s">
        <v>398</v>
      </c>
      <c r="D23" s="343" t="s">
        <v>399</v>
      </c>
      <c r="E23" s="338" t="s">
        <v>400</v>
      </c>
      <c r="F23" s="139"/>
      <c r="G23" s="121"/>
      <c r="H23" s="121"/>
      <c r="I23" s="120"/>
      <c r="J23" s="120"/>
      <c r="K23" s="120"/>
      <c r="L23" s="120"/>
      <c r="M23" s="120"/>
      <c r="N23" s="120"/>
      <c r="O23" s="120"/>
      <c r="P23" s="120"/>
      <c r="Q23" s="120"/>
      <c r="R23" s="126"/>
      <c r="S23" s="126"/>
      <c r="T23" s="126"/>
      <c r="U23" s="122"/>
      <c r="V23" s="122"/>
      <c r="W23" s="122"/>
      <c r="X23" s="122"/>
    </row>
    <row r="24" spans="2:24" x14ac:dyDescent="0.2">
      <c r="B24" s="120"/>
      <c r="C24" s="338" t="s">
        <v>350</v>
      </c>
      <c r="D24" s="338" t="s">
        <v>351</v>
      </c>
      <c r="E24" s="338" t="s">
        <v>352</v>
      </c>
      <c r="F24" s="139"/>
      <c r="G24" s="121"/>
      <c r="H24" s="121"/>
      <c r="I24" s="120"/>
      <c r="J24" s="120"/>
      <c r="K24" s="120"/>
      <c r="L24" s="120"/>
      <c r="M24" s="120"/>
      <c r="N24" s="120"/>
      <c r="O24" s="120"/>
      <c r="P24" s="120"/>
      <c r="Q24" s="120"/>
      <c r="R24" s="126"/>
      <c r="S24" s="126"/>
      <c r="T24" s="126"/>
      <c r="U24" s="122"/>
      <c r="V24" s="122"/>
      <c r="W24" s="122"/>
      <c r="X24" s="122"/>
    </row>
    <row r="25" spans="2:24" x14ac:dyDescent="0.2">
      <c r="B25" s="120"/>
      <c r="C25" s="341" t="s">
        <v>353</v>
      </c>
      <c r="D25" s="338" t="s">
        <v>354</v>
      </c>
      <c r="E25" s="338" t="s">
        <v>355</v>
      </c>
      <c r="F25" s="139"/>
      <c r="G25" s="121"/>
      <c r="H25" s="121"/>
      <c r="I25" s="120"/>
      <c r="J25" s="120"/>
      <c r="K25" s="120"/>
      <c r="L25" s="120"/>
      <c r="M25" s="120"/>
      <c r="N25" s="120"/>
      <c r="O25" s="120"/>
      <c r="P25" s="120"/>
      <c r="Q25" s="120"/>
      <c r="R25" s="126"/>
      <c r="S25" s="126"/>
      <c r="T25" s="126"/>
      <c r="U25" s="122"/>
      <c r="V25" s="122"/>
      <c r="W25" s="122"/>
      <c r="X25" s="122"/>
    </row>
    <row r="26" spans="2:24" x14ac:dyDescent="0.2">
      <c r="B26" s="120"/>
      <c r="C26" s="341" t="s">
        <v>356</v>
      </c>
      <c r="D26" s="338" t="s">
        <v>357</v>
      </c>
      <c r="E26" s="338" t="s">
        <v>358</v>
      </c>
      <c r="F26" s="139"/>
      <c r="G26" s="121"/>
      <c r="H26" s="121"/>
      <c r="I26" s="120"/>
      <c r="J26" s="120"/>
      <c r="K26" s="120"/>
      <c r="L26" s="120"/>
      <c r="M26" s="120"/>
      <c r="N26" s="120"/>
      <c r="O26" s="120"/>
      <c r="P26" s="120"/>
      <c r="Q26" s="120"/>
      <c r="R26" s="126"/>
      <c r="S26" s="126"/>
      <c r="T26" s="126"/>
      <c r="U26" s="122"/>
      <c r="V26" s="122"/>
      <c r="W26" s="122"/>
      <c r="X26" s="122"/>
    </row>
    <row r="27" spans="2:24" x14ac:dyDescent="0.2">
      <c r="B27" s="120"/>
      <c r="C27" s="341" t="s">
        <v>359</v>
      </c>
      <c r="D27" s="341" t="s">
        <v>360</v>
      </c>
      <c r="E27" s="341" t="s">
        <v>361</v>
      </c>
      <c r="F27" s="139"/>
      <c r="G27" s="121"/>
      <c r="H27" s="121"/>
      <c r="I27" s="120"/>
      <c r="J27" s="120"/>
      <c r="K27" s="120"/>
      <c r="L27" s="120"/>
      <c r="M27" s="120"/>
      <c r="N27" s="120"/>
      <c r="O27" s="120"/>
      <c r="P27" s="120"/>
      <c r="Q27" s="120"/>
      <c r="S27" s="126"/>
      <c r="T27" s="126"/>
      <c r="U27" s="122"/>
      <c r="V27" s="122"/>
      <c r="W27" s="122"/>
      <c r="X27" s="122"/>
    </row>
    <row r="28" spans="2:24" x14ac:dyDescent="0.2">
      <c r="B28" s="120"/>
      <c r="C28" s="340" t="s">
        <v>362</v>
      </c>
      <c r="D28" s="341" t="s">
        <v>363</v>
      </c>
      <c r="E28" s="341" t="s">
        <v>364</v>
      </c>
      <c r="F28" s="139"/>
      <c r="G28" s="121"/>
      <c r="H28" s="121"/>
      <c r="I28" s="120"/>
      <c r="J28" s="120"/>
      <c r="K28" s="120"/>
      <c r="L28" s="120"/>
      <c r="M28" s="120"/>
      <c r="N28" s="120"/>
      <c r="O28" s="120"/>
      <c r="P28" s="120"/>
      <c r="Q28" s="120"/>
      <c r="S28" s="126"/>
      <c r="T28" s="126"/>
      <c r="U28" s="122"/>
      <c r="V28" s="122"/>
      <c r="W28" s="122"/>
      <c r="X28" s="122"/>
    </row>
    <row r="29" spans="2:24" x14ac:dyDescent="0.2">
      <c r="B29" s="120"/>
      <c r="C29" s="341" t="s">
        <v>401</v>
      </c>
      <c r="D29" s="341" t="s">
        <v>402</v>
      </c>
      <c r="E29" s="341" t="s">
        <v>403</v>
      </c>
      <c r="F29" s="139"/>
      <c r="G29" s="121"/>
      <c r="H29" s="121"/>
      <c r="I29" s="120"/>
      <c r="J29" s="120"/>
      <c r="K29" s="120"/>
      <c r="L29" s="120"/>
      <c r="M29" s="120"/>
      <c r="N29" s="120"/>
      <c r="O29" s="120"/>
      <c r="P29" s="120"/>
      <c r="Q29" s="120"/>
      <c r="S29" s="126"/>
      <c r="T29" s="126"/>
      <c r="U29" s="122"/>
      <c r="V29" s="122"/>
      <c r="W29" s="122"/>
      <c r="X29" s="122"/>
    </row>
    <row r="30" spans="2:24" x14ac:dyDescent="0.2">
      <c r="B30" s="120"/>
      <c r="C30" s="341" t="s">
        <v>404</v>
      </c>
      <c r="D30" s="338" t="s">
        <v>405</v>
      </c>
      <c r="E30" s="338" t="s">
        <v>406</v>
      </c>
      <c r="F30" s="139"/>
      <c r="G30" s="121"/>
      <c r="H30" s="121"/>
      <c r="I30" s="120"/>
      <c r="J30" s="120"/>
      <c r="K30" s="120"/>
      <c r="L30" s="120"/>
      <c r="M30" s="120"/>
      <c r="N30" s="120"/>
      <c r="O30" s="120"/>
      <c r="P30" s="120"/>
      <c r="Q30" s="120"/>
      <c r="R30" s="126"/>
      <c r="S30" s="126"/>
      <c r="T30" s="126"/>
      <c r="U30" s="122"/>
      <c r="V30" s="122"/>
      <c r="W30" s="122"/>
      <c r="X30" s="122"/>
    </row>
    <row r="31" spans="2:24" x14ac:dyDescent="0.2">
      <c r="B31" s="120"/>
      <c r="C31" s="341" t="s">
        <v>365</v>
      </c>
      <c r="D31" s="341" t="s">
        <v>366</v>
      </c>
      <c r="E31" s="341" t="s">
        <v>367</v>
      </c>
      <c r="F31" s="139"/>
      <c r="G31" s="121"/>
      <c r="H31" s="121"/>
      <c r="I31" s="120"/>
      <c r="J31" s="120"/>
      <c r="K31" s="120"/>
      <c r="L31" s="120"/>
      <c r="M31" s="120"/>
      <c r="N31" s="120"/>
      <c r="O31" s="120"/>
      <c r="P31" s="120"/>
      <c r="Q31" s="120"/>
      <c r="S31" s="126"/>
      <c r="U31" s="122"/>
      <c r="V31" s="122"/>
      <c r="W31" s="122"/>
      <c r="X31" s="122"/>
    </row>
    <row r="32" spans="2:24" x14ac:dyDescent="0.2">
      <c r="B32" s="120"/>
      <c r="C32" s="341"/>
      <c r="D32" s="341"/>
      <c r="E32" s="341"/>
      <c r="F32" s="139"/>
      <c r="G32" s="121"/>
      <c r="H32" s="121"/>
      <c r="I32" s="120"/>
      <c r="J32" s="120"/>
      <c r="K32" s="120"/>
      <c r="L32" s="120"/>
      <c r="M32" s="120"/>
      <c r="N32" s="120"/>
      <c r="O32" s="120"/>
      <c r="P32" s="120"/>
      <c r="Q32" s="120"/>
      <c r="S32" s="126"/>
      <c r="T32" s="126"/>
      <c r="U32" s="122"/>
      <c r="V32" s="122"/>
      <c r="W32" s="122"/>
      <c r="X32" s="122"/>
    </row>
    <row r="33" spans="2:24" x14ac:dyDescent="0.2">
      <c r="B33" s="120"/>
      <c r="C33" s="340" t="s">
        <v>67</v>
      </c>
      <c r="D33" s="341" t="s">
        <v>68</v>
      </c>
      <c r="E33" s="341" t="s">
        <v>69</v>
      </c>
      <c r="F33" s="139"/>
      <c r="G33" s="121"/>
      <c r="H33" s="121"/>
      <c r="I33" s="120"/>
      <c r="J33" s="120"/>
      <c r="K33" s="120"/>
      <c r="L33" s="120"/>
      <c r="M33" s="120"/>
      <c r="N33" s="120"/>
      <c r="O33" s="120"/>
      <c r="P33" s="120"/>
      <c r="Q33" s="120"/>
      <c r="S33" s="126"/>
      <c r="T33" s="126"/>
      <c r="U33" s="122"/>
      <c r="V33" s="122"/>
      <c r="W33" s="122"/>
      <c r="X33" s="122"/>
    </row>
    <row r="34" spans="2:24" x14ac:dyDescent="0.2">
      <c r="B34" s="120"/>
      <c r="C34" s="338" t="s">
        <v>407</v>
      </c>
      <c r="D34" s="338" t="s">
        <v>408</v>
      </c>
      <c r="E34" s="338" t="s">
        <v>409</v>
      </c>
      <c r="F34" s="139"/>
      <c r="G34" s="121"/>
      <c r="H34" s="121"/>
      <c r="I34" s="120"/>
      <c r="J34" s="120"/>
      <c r="K34" s="120"/>
      <c r="L34" s="120"/>
      <c r="M34" s="120"/>
      <c r="N34" s="120"/>
      <c r="O34" s="120"/>
      <c r="P34" s="120"/>
      <c r="Q34" s="120"/>
      <c r="T34" s="126"/>
      <c r="U34" s="122"/>
      <c r="V34" s="122"/>
      <c r="W34" s="122"/>
      <c r="X34" s="122"/>
    </row>
    <row r="35" spans="2:24" x14ac:dyDescent="0.2">
      <c r="B35" s="120"/>
      <c r="C35" s="338" t="s">
        <v>368</v>
      </c>
      <c r="D35" s="339" t="s">
        <v>369</v>
      </c>
      <c r="E35" s="338" t="s">
        <v>370</v>
      </c>
      <c r="F35" s="139"/>
      <c r="G35" s="121"/>
      <c r="H35" s="121"/>
      <c r="I35" s="120"/>
      <c r="J35" s="120"/>
      <c r="K35" s="120"/>
      <c r="L35" s="120"/>
      <c r="M35" s="120"/>
      <c r="N35" s="120"/>
      <c r="O35" s="120"/>
      <c r="P35" s="120"/>
      <c r="Q35" s="120"/>
      <c r="S35" s="126"/>
      <c r="T35" s="126"/>
      <c r="U35" s="122"/>
      <c r="V35" s="122"/>
      <c r="W35" s="122"/>
      <c r="X35" s="122"/>
    </row>
    <row r="36" spans="2:24" x14ac:dyDescent="0.2">
      <c r="B36" s="120"/>
      <c r="C36" s="341" t="s">
        <v>371</v>
      </c>
      <c r="D36" s="338" t="s">
        <v>372</v>
      </c>
      <c r="E36" s="338" t="s">
        <v>373</v>
      </c>
      <c r="F36" s="139"/>
      <c r="G36" s="121"/>
      <c r="H36" s="121"/>
      <c r="I36" s="120"/>
      <c r="J36" s="120"/>
      <c r="K36" s="120"/>
      <c r="L36" s="120"/>
      <c r="M36" s="120"/>
      <c r="N36" s="120"/>
      <c r="O36" s="120"/>
      <c r="P36" s="120"/>
      <c r="Q36" s="120"/>
      <c r="S36" s="126"/>
      <c r="T36" s="126"/>
      <c r="V36" s="126"/>
    </row>
    <row r="37" spans="2:24" x14ac:dyDescent="0.2">
      <c r="B37" s="120"/>
      <c r="C37" s="341" t="s">
        <v>374</v>
      </c>
      <c r="D37" s="338" t="s">
        <v>375</v>
      </c>
      <c r="E37" s="338" t="s">
        <v>376</v>
      </c>
      <c r="F37" s="139"/>
      <c r="G37" s="121"/>
      <c r="H37" s="121"/>
      <c r="I37" s="120"/>
      <c r="J37" s="120"/>
      <c r="K37" s="120"/>
      <c r="L37" s="120"/>
      <c r="M37" s="120"/>
      <c r="N37" s="120"/>
      <c r="O37" s="120"/>
      <c r="P37" s="120"/>
      <c r="Q37" s="120"/>
      <c r="S37" s="126"/>
      <c r="T37" s="126"/>
      <c r="V37" s="126"/>
    </row>
    <row r="38" spans="2:24" x14ac:dyDescent="0.2">
      <c r="B38" s="120"/>
      <c r="C38" s="341" t="s">
        <v>410</v>
      </c>
      <c r="D38" s="341" t="s">
        <v>411</v>
      </c>
      <c r="E38" s="341" t="s">
        <v>412</v>
      </c>
      <c r="F38" s="139"/>
      <c r="G38" s="121"/>
      <c r="H38" s="121"/>
      <c r="I38" s="120"/>
      <c r="J38" s="120"/>
      <c r="K38" s="120"/>
      <c r="L38" s="120"/>
      <c r="M38" s="120"/>
      <c r="N38" s="120"/>
      <c r="O38" s="120"/>
      <c r="P38" s="120"/>
      <c r="Q38" s="120"/>
      <c r="V38" s="126"/>
    </row>
    <row r="39" spans="2:24" x14ac:dyDescent="0.2">
      <c r="B39" s="120"/>
      <c r="C39" s="341"/>
      <c r="D39" s="341"/>
      <c r="E39" s="341"/>
      <c r="F39" s="139"/>
      <c r="G39" s="121"/>
      <c r="H39" s="121"/>
      <c r="I39" s="120"/>
      <c r="J39" s="120"/>
      <c r="K39" s="120"/>
      <c r="L39" s="120"/>
      <c r="M39" s="120"/>
      <c r="N39" s="120"/>
      <c r="O39" s="120"/>
      <c r="P39" s="120"/>
      <c r="Q39" s="120"/>
      <c r="X39" s="126"/>
    </row>
    <row r="40" spans="2:24" x14ac:dyDescent="0.2">
      <c r="B40" s="120"/>
      <c r="C40" s="344" t="s">
        <v>377</v>
      </c>
      <c r="D40" s="341" t="s">
        <v>378</v>
      </c>
      <c r="E40" s="341" t="s">
        <v>379</v>
      </c>
      <c r="F40" s="139"/>
      <c r="G40" s="121"/>
      <c r="H40" s="121"/>
      <c r="I40" s="120"/>
      <c r="J40" s="120"/>
      <c r="K40" s="120"/>
      <c r="L40" s="120"/>
      <c r="M40" s="120"/>
      <c r="N40" s="120"/>
      <c r="O40" s="120"/>
      <c r="P40" s="120"/>
      <c r="Q40" s="120"/>
    </row>
    <row r="41" spans="2:24" x14ac:dyDescent="0.2">
      <c r="B41" s="120"/>
      <c r="C41" s="341" t="s">
        <v>380</v>
      </c>
      <c r="D41" s="339" t="s">
        <v>381</v>
      </c>
      <c r="E41" s="338" t="s">
        <v>382</v>
      </c>
      <c r="F41" s="139"/>
      <c r="G41" s="121"/>
      <c r="H41" s="121"/>
      <c r="I41" s="120"/>
      <c r="J41" s="120"/>
      <c r="K41" s="120"/>
      <c r="L41" s="120"/>
      <c r="M41" s="120"/>
      <c r="N41" s="120"/>
      <c r="O41" s="120"/>
      <c r="P41" s="120"/>
      <c r="Q41" s="120"/>
      <c r="U41" s="126"/>
      <c r="V41" s="126"/>
      <c r="W41" s="126"/>
      <c r="X41" s="126"/>
    </row>
    <row r="42" spans="2:24" x14ac:dyDescent="0.2">
      <c r="B42" s="120"/>
      <c r="C42" s="345" t="s">
        <v>383</v>
      </c>
      <c r="D42" s="339" t="s">
        <v>384</v>
      </c>
      <c r="E42" s="339" t="s">
        <v>385</v>
      </c>
      <c r="F42" s="139"/>
      <c r="G42" s="121"/>
      <c r="H42" s="121"/>
      <c r="I42" s="120"/>
      <c r="J42" s="120"/>
      <c r="K42" s="120"/>
      <c r="L42" s="120"/>
      <c r="M42" s="120"/>
      <c r="N42" s="120"/>
      <c r="O42" s="120"/>
      <c r="P42" s="120"/>
      <c r="Q42" s="120"/>
      <c r="U42" s="126"/>
      <c r="V42" s="126"/>
      <c r="W42" s="126"/>
      <c r="X42" s="126"/>
    </row>
    <row r="43" spans="2:24" x14ac:dyDescent="0.2">
      <c r="B43" s="120"/>
      <c r="C43" s="341" t="s">
        <v>386</v>
      </c>
      <c r="D43" s="339" t="s">
        <v>387</v>
      </c>
      <c r="E43" s="338" t="s">
        <v>388</v>
      </c>
      <c r="F43" s="139"/>
      <c r="G43" s="121"/>
      <c r="H43" s="121"/>
      <c r="I43" s="120"/>
      <c r="J43" s="120"/>
      <c r="K43" s="120"/>
      <c r="L43" s="120"/>
      <c r="M43" s="120"/>
      <c r="N43" s="120"/>
      <c r="O43" s="120"/>
      <c r="P43" s="120"/>
      <c r="Q43" s="120"/>
      <c r="U43" s="126"/>
      <c r="V43" s="126"/>
      <c r="W43" s="126"/>
      <c r="X43" s="126"/>
    </row>
    <row r="44" spans="2:24" x14ac:dyDescent="0.2">
      <c r="B44" s="120"/>
      <c r="C44" s="341" t="s">
        <v>389</v>
      </c>
      <c r="D44" s="338" t="s">
        <v>390</v>
      </c>
      <c r="E44" s="340" t="s">
        <v>391</v>
      </c>
      <c r="F44" s="139"/>
      <c r="G44" s="121"/>
      <c r="H44" s="121"/>
      <c r="I44" s="120"/>
      <c r="J44" s="120"/>
      <c r="K44" s="120"/>
      <c r="L44" s="120"/>
      <c r="M44" s="120"/>
      <c r="N44" s="120"/>
      <c r="O44" s="120"/>
      <c r="P44" s="120"/>
      <c r="Q44" s="120"/>
    </row>
    <row r="45" spans="2:24" x14ac:dyDescent="0.2">
      <c r="B45" s="120"/>
      <c r="C45" s="346"/>
      <c r="D45" s="338"/>
      <c r="E45" s="346"/>
      <c r="F45" s="139"/>
      <c r="G45" s="121"/>
      <c r="H45" s="121"/>
      <c r="I45" s="120"/>
      <c r="J45" s="120"/>
      <c r="K45" s="120"/>
      <c r="L45" s="120"/>
      <c r="M45" s="120"/>
      <c r="N45" s="120"/>
      <c r="O45" s="120"/>
      <c r="P45" s="120"/>
      <c r="Q45" s="120"/>
    </row>
    <row r="46" spans="2:24" x14ac:dyDescent="0.2">
      <c r="B46" s="120"/>
      <c r="C46" s="339" t="s">
        <v>224</v>
      </c>
      <c r="D46" s="339" t="s">
        <v>225</v>
      </c>
      <c r="E46" s="339" t="s">
        <v>226</v>
      </c>
      <c r="F46" s="139"/>
      <c r="G46" s="121"/>
      <c r="H46" s="121"/>
      <c r="I46" s="120"/>
      <c r="J46" s="120"/>
      <c r="K46" s="120"/>
      <c r="L46" s="120"/>
      <c r="M46" s="120"/>
      <c r="N46" s="120"/>
      <c r="O46" s="120"/>
      <c r="P46" s="120"/>
      <c r="Q46" s="120"/>
    </row>
    <row r="47" spans="2:24" x14ac:dyDescent="0.2">
      <c r="B47" s="120"/>
      <c r="C47" s="345"/>
      <c r="D47" s="345"/>
      <c r="E47" s="345"/>
      <c r="F47" s="139"/>
      <c r="G47" s="121"/>
      <c r="H47" s="121"/>
      <c r="I47" s="120"/>
      <c r="J47" s="120"/>
      <c r="K47" s="120"/>
      <c r="L47" s="120"/>
      <c r="M47" s="120"/>
      <c r="N47" s="120"/>
      <c r="O47" s="120"/>
      <c r="P47" s="120"/>
      <c r="Q47" s="120"/>
    </row>
    <row r="48" spans="2:24" x14ac:dyDescent="0.2">
      <c r="B48" s="120"/>
      <c r="C48" s="347" t="s">
        <v>227</v>
      </c>
      <c r="D48" s="345" t="s">
        <v>228</v>
      </c>
      <c r="E48" s="345" t="s">
        <v>229</v>
      </c>
      <c r="F48" s="139"/>
      <c r="G48" s="121"/>
      <c r="H48" s="121"/>
      <c r="I48" s="120"/>
      <c r="J48" s="120"/>
      <c r="K48" s="120"/>
      <c r="L48" s="120"/>
      <c r="M48" s="120"/>
      <c r="N48" s="120"/>
      <c r="O48" s="120"/>
      <c r="P48" s="120"/>
      <c r="Q48" s="120"/>
    </row>
    <row r="49" spans="2:24" x14ac:dyDescent="0.2">
      <c r="B49" s="120"/>
      <c r="C49" s="348"/>
      <c r="D49" s="348"/>
      <c r="E49" s="348"/>
      <c r="F49" s="139"/>
      <c r="G49" s="121"/>
      <c r="H49" s="121"/>
      <c r="I49" s="120"/>
      <c r="J49" s="120"/>
      <c r="K49" s="120"/>
      <c r="L49" s="120"/>
      <c r="M49" s="120"/>
      <c r="N49" s="120"/>
      <c r="O49" s="120"/>
      <c r="P49" s="120"/>
      <c r="Q49" s="120"/>
    </row>
    <row r="50" spans="2:24" x14ac:dyDescent="0.2">
      <c r="B50" s="120"/>
      <c r="C50" s="347" t="s">
        <v>143</v>
      </c>
      <c r="D50" s="345" t="s">
        <v>144</v>
      </c>
      <c r="E50" s="345" t="s">
        <v>145</v>
      </c>
      <c r="F50" s="139"/>
      <c r="G50" s="121"/>
      <c r="H50" s="121"/>
      <c r="I50" s="120"/>
      <c r="J50" s="120"/>
      <c r="K50" s="120"/>
      <c r="L50" s="120"/>
      <c r="M50" s="120"/>
      <c r="N50" s="120"/>
      <c r="O50" s="120"/>
      <c r="P50" s="120"/>
      <c r="Q50" s="120"/>
    </row>
    <row r="51" spans="2:24" x14ac:dyDescent="0.2">
      <c r="B51" s="120"/>
      <c r="C51" s="345" t="s">
        <v>294</v>
      </c>
      <c r="D51" s="339" t="s">
        <v>295</v>
      </c>
      <c r="E51" s="339" t="s">
        <v>296</v>
      </c>
      <c r="F51" s="139"/>
      <c r="G51" s="121"/>
      <c r="H51" s="121"/>
      <c r="I51" s="120"/>
      <c r="J51" s="120"/>
      <c r="K51" s="120"/>
      <c r="L51" s="120"/>
      <c r="M51" s="120"/>
      <c r="N51" s="120"/>
      <c r="O51" s="120"/>
      <c r="P51" s="120"/>
      <c r="Q51" s="120"/>
    </row>
    <row r="52" spans="2:24" x14ac:dyDescent="0.2">
      <c r="B52" s="120"/>
      <c r="C52" s="345" t="s">
        <v>392</v>
      </c>
      <c r="D52" s="339" t="s">
        <v>393</v>
      </c>
      <c r="E52" s="339" t="s">
        <v>394</v>
      </c>
      <c r="F52" s="139"/>
      <c r="G52" s="121"/>
      <c r="H52" s="121"/>
      <c r="I52" s="120"/>
      <c r="J52" s="120"/>
      <c r="K52" s="120"/>
      <c r="L52" s="120"/>
      <c r="M52" s="120"/>
      <c r="N52" s="120"/>
      <c r="O52" s="120"/>
      <c r="P52" s="120"/>
      <c r="Q52" s="120"/>
    </row>
    <row r="53" spans="2:24" x14ac:dyDescent="0.2">
      <c r="B53" s="120"/>
      <c r="C53" s="348" t="s">
        <v>395</v>
      </c>
      <c r="D53" s="345" t="s">
        <v>396</v>
      </c>
      <c r="E53" s="345" t="s">
        <v>397</v>
      </c>
      <c r="F53" s="139"/>
      <c r="G53" s="121"/>
      <c r="H53" s="121"/>
      <c r="I53" s="120"/>
      <c r="J53" s="120"/>
      <c r="K53" s="120"/>
      <c r="L53" s="120"/>
      <c r="M53" s="120"/>
      <c r="N53" s="120"/>
      <c r="O53" s="120"/>
      <c r="P53" s="120"/>
      <c r="Q53" s="120"/>
    </row>
    <row r="54" spans="2:24" x14ac:dyDescent="0.2">
      <c r="B54" s="120"/>
      <c r="C54" s="345" t="s">
        <v>297</v>
      </c>
      <c r="D54" s="339" t="s">
        <v>298</v>
      </c>
      <c r="E54" s="339" t="s">
        <v>299</v>
      </c>
      <c r="F54" s="139"/>
      <c r="G54" s="121"/>
      <c r="H54" s="121"/>
      <c r="I54" s="120"/>
      <c r="J54" s="120"/>
      <c r="K54" s="120"/>
      <c r="L54" s="120"/>
      <c r="M54" s="120"/>
      <c r="N54" s="120"/>
      <c r="O54" s="120"/>
      <c r="P54" s="120"/>
      <c r="Q54" s="120"/>
    </row>
    <row r="55" spans="2:24" x14ac:dyDescent="0.2">
      <c r="B55" s="120"/>
      <c r="C55" s="339"/>
      <c r="D55" s="339"/>
      <c r="E55" s="339"/>
      <c r="F55" s="139"/>
      <c r="G55" s="121"/>
      <c r="H55" s="121"/>
      <c r="I55" s="120"/>
      <c r="J55" s="120"/>
      <c r="K55" s="120"/>
      <c r="L55" s="120"/>
      <c r="M55" s="120"/>
      <c r="N55" s="120"/>
      <c r="O55" s="120"/>
      <c r="P55" s="120"/>
      <c r="Q55" s="120"/>
    </row>
    <row r="56" spans="2:24" x14ac:dyDescent="0.2">
      <c r="B56" s="120"/>
      <c r="C56" s="347" t="s">
        <v>70</v>
      </c>
      <c r="D56" s="345" t="s">
        <v>71</v>
      </c>
      <c r="E56" s="345" t="s">
        <v>72</v>
      </c>
      <c r="F56" s="139"/>
      <c r="G56" s="121"/>
      <c r="H56" s="121"/>
      <c r="I56" s="120"/>
      <c r="J56" s="120"/>
      <c r="K56" s="120"/>
      <c r="L56" s="120"/>
      <c r="M56" s="120"/>
      <c r="N56" s="120"/>
      <c r="O56" s="120"/>
      <c r="P56" s="120"/>
      <c r="Q56" s="120"/>
    </row>
    <row r="57" spans="2:24" x14ac:dyDescent="0.2">
      <c r="B57" s="120"/>
      <c r="C57" s="345" t="s">
        <v>300</v>
      </c>
      <c r="D57" s="339" t="s">
        <v>301</v>
      </c>
      <c r="E57" s="339" t="s">
        <v>302</v>
      </c>
      <c r="F57" s="139"/>
      <c r="G57" s="121"/>
      <c r="H57" s="121"/>
      <c r="I57" s="120"/>
      <c r="J57" s="120"/>
      <c r="K57" s="120"/>
      <c r="L57" s="120"/>
      <c r="M57" s="120"/>
      <c r="N57" s="120"/>
      <c r="O57" s="120"/>
      <c r="P57" s="120"/>
      <c r="Q57" s="120"/>
    </row>
    <row r="58" spans="2:24" x14ac:dyDescent="0.2">
      <c r="B58" s="120"/>
      <c r="C58" s="339"/>
      <c r="D58" s="339"/>
      <c r="E58" s="339"/>
      <c r="F58" s="139"/>
      <c r="G58" s="121"/>
      <c r="H58" s="121"/>
      <c r="I58" s="120"/>
      <c r="J58" s="120"/>
      <c r="K58" s="120"/>
      <c r="L58" s="120"/>
      <c r="M58" s="120"/>
      <c r="N58" s="120"/>
      <c r="O58" s="120"/>
      <c r="P58" s="120"/>
      <c r="Q58" s="120"/>
    </row>
    <row r="59" spans="2:24" x14ac:dyDescent="0.2">
      <c r="B59" s="120"/>
      <c r="C59" s="347" t="s">
        <v>73</v>
      </c>
      <c r="D59" s="345" t="s">
        <v>74</v>
      </c>
      <c r="E59" s="345" t="s">
        <v>75</v>
      </c>
      <c r="F59" s="139"/>
      <c r="G59" s="121"/>
      <c r="H59" s="121"/>
      <c r="I59" s="120"/>
      <c r="J59" s="120"/>
      <c r="K59" s="120"/>
      <c r="L59" s="120"/>
      <c r="M59" s="120"/>
      <c r="N59" s="120"/>
      <c r="O59" s="120"/>
      <c r="P59" s="120"/>
      <c r="Q59" s="120"/>
    </row>
    <row r="60" spans="2:24" x14ac:dyDescent="0.2">
      <c r="B60" s="120"/>
      <c r="C60" s="345" t="s">
        <v>303</v>
      </c>
      <c r="D60" s="339" t="s">
        <v>304</v>
      </c>
      <c r="E60" s="339" t="s">
        <v>305</v>
      </c>
      <c r="F60" s="139"/>
      <c r="G60" s="121"/>
      <c r="H60" s="121"/>
      <c r="I60" s="120"/>
      <c r="J60" s="120"/>
      <c r="K60" s="120"/>
      <c r="L60" s="120"/>
      <c r="M60" s="120"/>
      <c r="N60" s="120"/>
      <c r="O60" s="120"/>
      <c r="P60" s="120"/>
      <c r="Q60" s="120"/>
    </row>
    <row r="61" spans="2:24" x14ac:dyDescent="0.2">
      <c r="B61" s="120"/>
      <c r="C61" s="349"/>
      <c r="D61" s="349"/>
      <c r="E61" s="349"/>
      <c r="F61" s="139"/>
      <c r="G61" s="121"/>
      <c r="H61" s="121"/>
      <c r="I61" s="120"/>
      <c r="J61" s="120"/>
      <c r="K61" s="120"/>
      <c r="L61" s="120"/>
      <c r="M61" s="120"/>
      <c r="N61" s="120"/>
      <c r="O61" s="120"/>
      <c r="P61" s="120"/>
      <c r="Q61" s="120"/>
      <c r="U61" s="126"/>
      <c r="V61" s="126"/>
      <c r="W61" s="126"/>
      <c r="X61" s="126"/>
    </row>
    <row r="62" spans="2:24" x14ac:dyDescent="0.2">
      <c r="B62" s="120"/>
      <c r="C62" s="347" t="s">
        <v>76</v>
      </c>
      <c r="D62" s="345" t="s">
        <v>77</v>
      </c>
      <c r="E62" s="345" t="s">
        <v>78</v>
      </c>
      <c r="F62" s="139"/>
      <c r="G62" s="121"/>
      <c r="H62" s="121"/>
      <c r="I62" s="120"/>
      <c r="J62" s="120"/>
      <c r="K62" s="120"/>
      <c r="L62" s="120"/>
      <c r="M62" s="120"/>
      <c r="N62" s="120"/>
      <c r="O62" s="120"/>
      <c r="P62" s="120"/>
      <c r="Q62" s="120"/>
      <c r="U62" s="126"/>
      <c r="V62" s="126"/>
      <c r="W62" s="126"/>
      <c r="X62" s="126"/>
    </row>
    <row r="63" spans="2:24" x14ac:dyDescent="0.2">
      <c r="B63" s="120"/>
      <c r="C63" s="341" t="s">
        <v>306</v>
      </c>
      <c r="D63" s="349" t="s">
        <v>307</v>
      </c>
      <c r="E63" s="338" t="s">
        <v>308</v>
      </c>
      <c r="F63" s="139"/>
      <c r="G63" s="121"/>
      <c r="H63" s="121"/>
      <c r="I63" s="120"/>
      <c r="J63" s="120"/>
      <c r="K63" s="120"/>
      <c r="L63" s="120"/>
      <c r="M63" s="120"/>
      <c r="N63" s="120"/>
      <c r="O63" s="120"/>
      <c r="P63" s="120"/>
      <c r="Q63" s="120"/>
      <c r="U63" s="126"/>
      <c r="V63" s="126"/>
      <c r="W63" s="126"/>
      <c r="X63" s="126"/>
    </row>
    <row r="64" spans="2:24" ht="13.5" customHeight="1" x14ac:dyDescent="0.2">
      <c r="B64" s="120"/>
      <c r="C64" s="339"/>
      <c r="D64" s="339"/>
      <c r="E64" s="339"/>
      <c r="F64" s="139"/>
      <c r="G64" s="121"/>
      <c r="H64" s="121"/>
      <c r="I64" s="120"/>
      <c r="J64" s="120"/>
      <c r="K64" s="120"/>
      <c r="L64" s="120"/>
      <c r="M64" s="120"/>
      <c r="N64" s="120"/>
      <c r="O64" s="120"/>
      <c r="P64" s="120"/>
      <c r="Q64" s="120"/>
    </row>
    <row r="65" spans="2:26" ht="13.5" customHeight="1" x14ac:dyDescent="0.2">
      <c r="B65" s="120"/>
      <c r="C65" s="343" t="s">
        <v>230</v>
      </c>
      <c r="D65" s="349" t="s">
        <v>231</v>
      </c>
      <c r="E65" s="343" t="s">
        <v>232</v>
      </c>
      <c r="F65" s="139"/>
      <c r="G65" s="121"/>
      <c r="H65" s="121"/>
      <c r="I65" s="120"/>
      <c r="J65" s="120"/>
      <c r="K65" s="120"/>
      <c r="L65" s="120"/>
      <c r="M65" s="120"/>
      <c r="N65" s="120"/>
      <c r="O65" s="120"/>
      <c r="P65" s="120"/>
      <c r="Q65" s="120"/>
    </row>
    <row r="66" spans="2:26" ht="13.5" customHeight="1" x14ac:dyDescent="0.2">
      <c r="B66" s="120"/>
      <c r="C66" s="341" t="s">
        <v>309</v>
      </c>
      <c r="D66" s="339" t="s">
        <v>310</v>
      </c>
      <c r="E66" s="340" t="s">
        <v>311</v>
      </c>
      <c r="F66" s="139"/>
      <c r="G66" s="121"/>
      <c r="H66" s="121"/>
      <c r="I66" s="120"/>
      <c r="J66" s="120"/>
      <c r="K66" s="120"/>
      <c r="L66" s="120"/>
      <c r="M66" s="120"/>
      <c r="N66" s="120"/>
      <c r="O66" s="120"/>
      <c r="P66" s="120"/>
      <c r="Q66" s="120"/>
    </row>
    <row r="67" spans="2:26" x14ac:dyDescent="0.2">
      <c r="B67" s="120"/>
      <c r="C67" s="340"/>
      <c r="D67" s="340"/>
      <c r="E67" s="340"/>
      <c r="F67" s="139"/>
      <c r="G67" s="121"/>
      <c r="H67" s="121"/>
      <c r="I67" s="120"/>
      <c r="J67" s="120"/>
      <c r="K67" s="120"/>
      <c r="L67" s="120"/>
      <c r="M67" s="120"/>
      <c r="N67" s="120"/>
      <c r="O67" s="120"/>
      <c r="P67" s="120"/>
      <c r="Q67" s="120"/>
    </row>
    <row r="68" spans="2:26" x14ac:dyDescent="0.2">
      <c r="B68" s="120"/>
      <c r="C68" s="340" t="s">
        <v>224</v>
      </c>
      <c r="D68" s="340" t="s">
        <v>225</v>
      </c>
      <c r="E68" s="340" t="s">
        <v>226</v>
      </c>
      <c r="F68" s="139"/>
      <c r="G68" s="121"/>
      <c r="H68" s="121"/>
      <c r="I68" s="120"/>
      <c r="J68" s="120"/>
      <c r="K68" s="120"/>
      <c r="L68" s="120"/>
      <c r="M68" s="120"/>
      <c r="N68" s="120"/>
      <c r="O68" s="120"/>
      <c r="P68" s="120"/>
      <c r="Q68" s="120"/>
    </row>
    <row r="69" spans="2:26" x14ac:dyDescent="0.2">
      <c r="B69" s="120"/>
      <c r="C69" s="340"/>
      <c r="D69" s="338"/>
      <c r="E69" s="340"/>
      <c r="F69" s="139"/>
      <c r="G69" s="121"/>
      <c r="H69" s="121"/>
      <c r="I69" s="120"/>
      <c r="J69" s="120"/>
      <c r="K69" s="120"/>
      <c r="L69" s="120"/>
      <c r="M69" s="120"/>
      <c r="N69" s="120"/>
      <c r="O69" s="120"/>
      <c r="P69" s="120"/>
      <c r="Q69" s="120"/>
    </row>
    <row r="70" spans="2:26" x14ac:dyDescent="0.2">
      <c r="B70" s="120"/>
      <c r="C70" s="340" t="s">
        <v>146</v>
      </c>
      <c r="D70" s="338" t="s">
        <v>147</v>
      </c>
      <c r="E70" s="341" t="s">
        <v>148</v>
      </c>
      <c r="F70" s="139"/>
      <c r="G70" s="121"/>
      <c r="H70" s="121"/>
      <c r="I70" s="120"/>
      <c r="J70" s="120"/>
      <c r="K70" s="120"/>
      <c r="L70" s="120"/>
      <c r="M70" s="120"/>
      <c r="N70" s="120"/>
      <c r="O70" s="120"/>
      <c r="P70" s="120"/>
      <c r="Q70" s="120"/>
    </row>
    <row r="71" spans="2:26" x14ac:dyDescent="0.2">
      <c r="B71" s="120"/>
      <c r="C71" s="340" t="s">
        <v>312</v>
      </c>
      <c r="D71" s="338" t="s">
        <v>313</v>
      </c>
      <c r="E71" s="341" t="s">
        <v>314</v>
      </c>
      <c r="F71" s="139"/>
      <c r="G71" s="121"/>
      <c r="H71" s="121"/>
      <c r="I71" s="120"/>
      <c r="J71" s="120"/>
      <c r="K71" s="120"/>
      <c r="L71" s="120"/>
      <c r="M71" s="120"/>
      <c r="N71" s="120"/>
      <c r="O71" s="120"/>
      <c r="P71" s="120"/>
      <c r="Q71" s="120"/>
    </row>
    <row r="72" spans="2:26" x14ac:dyDescent="0.2">
      <c r="B72" s="120"/>
      <c r="C72" s="340" t="s">
        <v>79</v>
      </c>
      <c r="D72" s="338" t="s">
        <v>80</v>
      </c>
      <c r="E72" s="341" t="s">
        <v>141</v>
      </c>
      <c r="F72" s="139"/>
      <c r="G72" s="121"/>
      <c r="H72" s="121"/>
      <c r="I72" s="120"/>
      <c r="J72" s="120"/>
      <c r="K72" s="120"/>
      <c r="L72" s="120"/>
      <c r="M72" s="120"/>
      <c r="N72" s="120"/>
      <c r="O72" s="120"/>
      <c r="P72" s="120"/>
      <c r="Q72" s="120"/>
    </row>
    <row r="73" spans="2:26" x14ac:dyDescent="0.2">
      <c r="B73" s="120"/>
      <c r="C73" s="340" t="s">
        <v>81</v>
      </c>
      <c r="D73" s="343" t="s">
        <v>82</v>
      </c>
      <c r="E73" s="340" t="s">
        <v>83</v>
      </c>
      <c r="F73" s="139"/>
      <c r="G73" s="121"/>
      <c r="H73" s="121"/>
      <c r="I73" s="120"/>
      <c r="J73" s="120"/>
      <c r="K73" s="120"/>
      <c r="L73" s="120"/>
      <c r="M73" s="120"/>
      <c r="N73" s="120"/>
      <c r="O73" s="120"/>
      <c r="P73" s="120"/>
      <c r="Q73" s="120"/>
    </row>
    <row r="74" spans="2:26" ht="13.5" customHeight="1" x14ac:dyDescent="0.2">
      <c r="B74" s="120"/>
      <c r="C74" s="341" t="s">
        <v>315</v>
      </c>
      <c r="D74" s="339" t="s">
        <v>316</v>
      </c>
      <c r="E74" s="338" t="s">
        <v>317</v>
      </c>
      <c r="F74" s="139"/>
      <c r="G74" s="121"/>
      <c r="H74" s="121"/>
      <c r="I74" s="120"/>
      <c r="J74" s="120"/>
      <c r="K74" s="120"/>
      <c r="L74" s="120"/>
      <c r="M74" s="120"/>
      <c r="N74" s="120"/>
      <c r="O74" s="120"/>
      <c r="P74" s="120"/>
      <c r="Q74" s="120"/>
    </row>
    <row r="75" spans="2:26" x14ac:dyDescent="0.2">
      <c r="B75" s="120"/>
      <c r="C75" s="341" t="s">
        <v>318</v>
      </c>
      <c r="D75" s="338" t="s">
        <v>319</v>
      </c>
      <c r="E75" s="338" t="s">
        <v>320</v>
      </c>
      <c r="F75" s="139"/>
      <c r="G75" s="121"/>
      <c r="H75" s="121"/>
      <c r="I75" s="120"/>
      <c r="J75" s="120"/>
      <c r="K75" s="120"/>
      <c r="L75" s="120"/>
      <c r="M75" s="120"/>
      <c r="N75" s="120"/>
      <c r="O75" s="120"/>
      <c r="P75" s="120"/>
      <c r="Q75" s="120"/>
    </row>
    <row r="76" spans="2:26" x14ac:dyDescent="0.2">
      <c r="B76" s="120"/>
      <c r="C76" s="345" t="s">
        <v>84</v>
      </c>
      <c r="D76" s="339" t="s">
        <v>65</v>
      </c>
      <c r="E76" s="339" t="s">
        <v>66</v>
      </c>
      <c r="F76" s="139"/>
      <c r="G76" s="121"/>
      <c r="H76" s="121"/>
      <c r="I76" s="120"/>
      <c r="J76" s="120"/>
      <c r="K76" s="120"/>
      <c r="L76" s="120"/>
      <c r="M76" s="120"/>
      <c r="N76" s="120"/>
      <c r="O76" s="120"/>
      <c r="P76" s="120"/>
      <c r="Q76" s="120"/>
    </row>
    <row r="77" spans="2:26" x14ac:dyDescent="0.2">
      <c r="B77" s="120"/>
      <c r="C77" s="339"/>
      <c r="D77" s="339"/>
      <c r="E77" s="339"/>
      <c r="F77" s="139"/>
      <c r="G77" s="121"/>
      <c r="H77" s="121"/>
      <c r="I77" s="120"/>
      <c r="J77" s="120"/>
      <c r="K77" s="120"/>
      <c r="L77" s="120"/>
      <c r="M77" s="120"/>
      <c r="N77" s="120"/>
      <c r="O77" s="120"/>
      <c r="P77" s="120"/>
      <c r="Q77" s="120"/>
    </row>
    <row r="78" spans="2:26" x14ac:dyDescent="0.2">
      <c r="B78" s="120"/>
      <c r="C78" s="339" t="s">
        <v>85</v>
      </c>
      <c r="D78" s="339" t="s">
        <v>86</v>
      </c>
      <c r="E78" s="339" t="s">
        <v>69</v>
      </c>
      <c r="F78" s="139"/>
      <c r="G78" s="121"/>
      <c r="H78" s="121"/>
      <c r="I78" s="120"/>
      <c r="J78" s="120"/>
      <c r="K78" s="120"/>
      <c r="L78" s="120"/>
      <c r="M78" s="120"/>
      <c r="N78" s="120"/>
      <c r="O78" s="120"/>
      <c r="P78" s="120"/>
      <c r="Q78" s="120"/>
    </row>
    <row r="79" spans="2:26" x14ac:dyDescent="0.2">
      <c r="B79" s="120"/>
      <c r="C79" s="339" t="s">
        <v>413</v>
      </c>
      <c r="D79" s="339" t="s">
        <v>414</v>
      </c>
      <c r="E79" s="339" t="s">
        <v>415</v>
      </c>
      <c r="F79" s="139"/>
      <c r="G79" s="121"/>
      <c r="H79" s="121"/>
      <c r="I79" s="120"/>
      <c r="J79" s="120"/>
      <c r="K79" s="120"/>
      <c r="L79" s="120"/>
      <c r="M79" s="120"/>
      <c r="N79" s="120"/>
      <c r="O79" s="120"/>
      <c r="P79" s="120"/>
      <c r="Q79" s="120"/>
      <c r="U79" s="127"/>
    </row>
    <row r="80" spans="2:26" x14ac:dyDescent="0.2">
      <c r="B80" s="120"/>
      <c r="C80" s="340"/>
      <c r="D80" s="339"/>
      <c r="E80" s="340"/>
      <c r="F80" s="139"/>
      <c r="G80" s="121"/>
      <c r="H80" s="121"/>
      <c r="I80" s="120"/>
      <c r="J80" s="120"/>
      <c r="K80" s="120"/>
      <c r="L80" s="120"/>
      <c r="M80" s="120"/>
      <c r="N80" s="120"/>
      <c r="O80" s="120"/>
      <c r="P80" s="120"/>
      <c r="Q80" s="120"/>
      <c r="Z80" s="128"/>
    </row>
    <row r="81" spans="2:29" x14ac:dyDescent="0.2">
      <c r="B81" s="120"/>
      <c r="C81" s="340" t="s">
        <v>233</v>
      </c>
      <c r="D81" s="340" t="s">
        <v>234</v>
      </c>
      <c r="E81" s="341" t="s">
        <v>235</v>
      </c>
      <c r="F81" s="139"/>
      <c r="G81" s="121"/>
      <c r="H81" s="121"/>
      <c r="I81" s="120"/>
      <c r="J81" s="120"/>
      <c r="K81" s="120"/>
      <c r="L81" s="120"/>
      <c r="M81" s="120"/>
      <c r="N81" s="120"/>
      <c r="O81" s="120"/>
      <c r="P81" s="120"/>
      <c r="Q81" s="120"/>
      <c r="U81" s="129"/>
      <c r="Z81" s="128"/>
    </row>
    <row r="82" spans="2:29" x14ac:dyDescent="0.2">
      <c r="B82" s="120"/>
      <c r="C82" s="340"/>
      <c r="D82" s="340"/>
      <c r="E82" s="341"/>
      <c r="F82" s="139"/>
      <c r="G82" s="121"/>
      <c r="H82" s="121"/>
      <c r="I82" s="120"/>
      <c r="J82" s="120"/>
      <c r="K82" s="120"/>
      <c r="L82" s="120"/>
      <c r="M82" s="120"/>
      <c r="N82" s="120"/>
      <c r="O82" s="120"/>
      <c r="P82" s="120"/>
      <c r="Q82" s="120"/>
      <c r="T82" s="130"/>
      <c r="U82" s="129"/>
      <c r="V82" s="131"/>
      <c r="W82" s="131"/>
      <c r="X82" s="131"/>
      <c r="Y82" s="131"/>
      <c r="Z82" s="132"/>
      <c r="AA82" s="131"/>
      <c r="AB82" s="131"/>
      <c r="AC82" s="131"/>
    </row>
    <row r="83" spans="2:29" x14ac:dyDescent="0.2">
      <c r="B83" s="120"/>
      <c r="C83" s="340"/>
      <c r="D83" s="339"/>
      <c r="E83" s="340"/>
      <c r="F83" s="139"/>
      <c r="G83" s="121"/>
      <c r="H83" s="121"/>
      <c r="I83" s="120"/>
      <c r="J83" s="120"/>
      <c r="K83" s="120"/>
      <c r="L83" s="120"/>
      <c r="M83" s="120"/>
      <c r="N83" s="120"/>
      <c r="O83" s="120"/>
      <c r="P83" s="120"/>
      <c r="Q83" s="120"/>
      <c r="T83" s="130"/>
      <c r="U83" s="129"/>
      <c r="V83" s="131"/>
      <c r="W83" s="131"/>
      <c r="X83" s="131"/>
      <c r="Y83" s="131"/>
      <c r="Z83" s="132"/>
      <c r="AA83" s="131"/>
      <c r="AB83" s="131"/>
      <c r="AC83" s="131"/>
    </row>
    <row r="84" spans="2:29" x14ac:dyDescent="0.2">
      <c r="B84" s="120"/>
      <c r="C84" s="339" t="s">
        <v>149</v>
      </c>
      <c r="D84" s="339" t="s">
        <v>150</v>
      </c>
      <c r="E84" s="339" t="s">
        <v>151</v>
      </c>
      <c r="F84" s="139"/>
      <c r="G84" s="121"/>
      <c r="H84" s="121"/>
      <c r="I84" s="120"/>
      <c r="J84" s="120"/>
      <c r="K84" s="120"/>
      <c r="L84" s="120"/>
      <c r="M84" s="120"/>
      <c r="N84" s="120"/>
      <c r="O84" s="120"/>
      <c r="P84" s="120"/>
      <c r="Q84" s="120"/>
      <c r="T84" s="130"/>
      <c r="U84" s="129"/>
      <c r="V84" s="131"/>
      <c r="W84" s="131"/>
      <c r="X84" s="131"/>
      <c r="Y84" s="131"/>
      <c r="Z84" s="132"/>
      <c r="AA84" s="131"/>
      <c r="AB84" s="131"/>
      <c r="AC84" s="131"/>
    </row>
    <row r="85" spans="2:29" x14ac:dyDescent="0.2">
      <c r="B85" s="120"/>
      <c r="C85" s="339" t="s">
        <v>87</v>
      </c>
      <c r="D85" s="339" t="s">
        <v>88</v>
      </c>
      <c r="E85" s="339" t="s">
        <v>142</v>
      </c>
      <c r="F85" s="139"/>
      <c r="G85" s="121"/>
      <c r="H85" s="121"/>
      <c r="I85" s="120"/>
      <c r="J85" s="120"/>
      <c r="K85" s="120"/>
      <c r="L85" s="120"/>
      <c r="M85" s="120"/>
      <c r="N85" s="120"/>
      <c r="O85" s="120"/>
      <c r="P85" s="120"/>
      <c r="Q85" s="120"/>
      <c r="T85" s="130"/>
      <c r="U85" s="129"/>
      <c r="V85" s="131"/>
      <c r="W85" s="131"/>
      <c r="X85" s="131"/>
      <c r="Y85" s="131"/>
      <c r="Z85" s="132"/>
      <c r="AA85" s="131"/>
      <c r="AB85" s="131"/>
      <c r="AC85" s="131"/>
    </row>
    <row r="86" spans="2:29" x14ac:dyDescent="0.2">
      <c r="B86" s="120"/>
      <c r="C86" s="338" t="s">
        <v>79</v>
      </c>
      <c r="D86" s="349" t="s">
        <v>80</v>
      </c>
      <c r="E86" s="338" t="s">
        <v>141</v>
      </c>
      <c r="F86" s="139"/>
      <c r="G86" s="121"/>
      <c r="H86" s="121"/>
      <c r="I86" s="120"/>
      <c r="J86" s="120"/>
      <c r="K86" s="120"/>
      <c r="L86" s="120"/>
      <c r="M86" s="120"/>
      <c r="N86" s="120"/>
      <c r="O86" s="120"/>
      <c r="P86" s="120"/>
      <c r="Q86" s="120"/>
      <c r="T86" s="130"/>
      <c r="U86" s="129"/>
      <c r="V86" s="131"/>
      <c r="W86" s="131"/>
      <c r="X86" s="131"/>
      <c r="Y86" s="131"/>
      <c r="Z86" s="132"/>
      <c r="AA86" s="131"/>
      <c r="AB86" s="131"/>
      <c r="AC86" s="131"/>
    </row>
    <row r="87" spans="2:29" x14ac:dyDescent="0.2">
      <c r="B87" s="120"/>
      <c r="C87" s="340"/>
      <c r="D87" s="340"/>
      <c r="E87" s="340"/>
      <c r="F87" s="139"/>
      <c r="G87" s="121"/>
      <c r="H87" s="121"/>
      <c r="I87" s="120"/>
      <c r="J87" s="120"/>
      <c r="K87" s="120"/>
      <c r="L87" s="120"/>
      <c r="M87" s="120"/>
      <c r="N87" s="120"/>
      <c r="O87" s="120"/>
      <c r="P87" s="120"/>
      <c r="Q87" s="120"/>
      <c r="T87" s="130"/>
      <c r="U87" s="129"/>
      <c r="V87" s="131"/>
      <c r="W87" s="131"/>
      <c r="X87" s="131"/>
      <c r="Y87" s="131"/>
      <c r="Z87" s="132"/>
      <c r="AA87" s="131"/>
      <c r="AB87" s="131"/>
      <c r="AC87" s="131"/>
    </row>
    <row r="88" spans="2:29" x14ac:dyDescent="0.2">
      <c r="B88" s="120"/>
      <c r="C88" s="340" t="s">
        <v>236</v>
      </c>
      <c r="D88" s="340" t="s">
        <v>237</v>
      </c>
      <c r="E88" s="341" t="s">
        <v>238</v>
      </c>
      <c r="F88" s="139"/>
      <c r="G88" s="121"/>
      <c r="H88" s="121"/>
      <c r="I88" s="120"/>
      <c r="J88" s="120"/>
      <c r="K88" s="120"/>
      <c r="L88" s="120"/>
      <c r="M88" s="120"/>
      <c r="N88" s="120"/>
      <c r="O88" s="120"/>
      <c r="P88" s="120"/>
      <c r="Q88" s="120"/>
      <c r="T88" s="130"/>
      <c r="U88" s="129"/>
      <c r="V88" s="131"/>
      <c r="W88" s="131"/>
      <c r="X88" s="131"/>
      <c r="Y88" s="131"/>
      <c r="Z88" s="132"/>
      <c r="AA88" s="131"/>
      <c r="AB88" s="131"/>
      <c r="AC88" s="131"/>
    </row>
    <row r="89" spans="2:29" x14ac:dyDescent="0.2">
      <c r="B89" s="120"/>
      <c r="C89" s="340"/>
      <c r="D89" s="340"/>
      <c r="E89" s="341"/>
      <c r="F89" s="139"/>
      <c r="G89" s="121"/>
      <c r="H89" s="121"/>
      <c r="I89" s="120"/>
      <c r="J89" s="120"/>
      <c r="K89" s="120"/>
      <c r="L89" s="120"/>
      <c r="M89" s="120"/>
      <c r="N89" s="120"/>
      <c r="O89" s="120"/>
      <c r="P89" s="120"/>
      <c r="Q89" s="120"/>
      <c r="T89" s="130"/>
      <c r="U89" s="129"/>
      <c r="V89" s="131"/>
      <c r="W89" s="131"/>
      <c r="X89" s="131"/>
      <c r="Y89" s="131"/>
      <c r="Z89" s="132"/>
      <c r="AA89" s="131"/>
      <c r="AB89" s="131"/>
      <c r="AC89" s="131"/>
    </row>
    <row r="90" spans="2:29" x14ac:dyDescent="0.2">
      <c r="B90" s="120"/>
      <c r="C90" s="340"/>
      <c r="D90" s="343"/>
      <c r="E90" s="340"/>
      <c r="F90" s="139"/>
      <c r="G90" s="121"/>
      <c r="H90" s="121"/>
      <c r="I90" s="120"/>
      <c r="J90" s="120"/>
      <c r="K90" s="120"/>
      <c r="L90" s="120"/>
      <c r="M90" s="120"/>
      <c r="N90" s="120"/>
      <c r="O90" s="120"/>
      <c r="P90" s="120"/>
      <c r="Q90" s="120"/>
      <c r="T90" s="130"/>
      <c r="U90" s="129"/>
      <c r="V90" s="131"/>
      <c r="W90" s="131"/>
      <c r="X90" s="131"/>
      <c r="Y90" s="131"/>
      <c r="Z90" s="132"/>
      <c r="AA90" s="131"/>
      <c r="AB90" s="131"/>
      <c r="AC90" s="131"/>
    </row>
    <row r="91" spans="2:29" x14ac:dyDescent="0.2">
      <c r="B91" s="120"/>
      <c r="C91" s="339" t="s">
        <v>152</v>
      </c>
      <c r="D91" s="339" t="s">
        <v>153</v>
      </c>
      <c r="E91" s="339" t="s">
        <v>154</v>
      </c>
      <c r="F91" s="139"/>
      <c r="G91" s="121"/>
      <c r="H91" s="121"/>
      <c r="I91" s="120"/>
      <c r="J91" s="120"/>
      <c r="K91" s="120"/>
      <c r="L91" s="120"/>
      <c r="M91" s="120"/>
      <c r="N91" s="120"/>
      <c r="O91" s="120"/>
      <c r="P91" s="120"/>
      <c r="Q91" s="120"/>
      <c r="T91" s="130"/>
      <c r="U91" s="129"/>
      <c r="V91" s="131"/>
      <c r="W91" s="131"/>
      <c r="X91" s="131"/>
      <c r="Y91" s="131"/>
      <c r="Z91" s="132"/>
      <c r="AA91" s="131"/>
      <c r="AB91" s="131"/>
      <c r="AC91" s="131"/>
    </row>
    <row r="92" spans="2:29" x14ac:dyDescent="0.2">
      <c r="B92" s="120"/>
      <c r="C92" s="338" t="s">
        <v>87</v>
      </c>
      <c r="D92" s="339" t="s">
        <v>88</v>
      </c>
      <c r="E92" s="338" t="s">
        <v>142</v>
      </c>
      <c r="F92" s="139"/>
      <c r="G92" s="121"/>
      <c r="H92" s="121"/>
      <c r="I92" s="120"/>
      <c r="J92" s="120"/>
      <c r="K92" s="120"/>
      <c r="L92" s="120"/>
      <c r="M92" s="120"/>
      <c r="N92" s="120"/>
      <c r="O92" s="120"/>
      <c r="P92" s="120"/>
      <c r="Q92" s="120"/>
      <c r="T92" s="130"/>
      <c r="U92" s="129"/>
      <c r="V92" s="131"/>
      <c r="W92" s="131"/>
      <c r="X92" s="131"/>
      <c r="Y92" s="131"/>
      <c r="Z92" s="132"/>
      <c r="AA92" s="131"/>
      <c r="AB92" s="131"/>
      <c r="AC92" s="131"/>
    </row>
    <row r="93" spans="2:29" x14ac:dyDescent="0.2">
      <c r="B93" s="120"/>
      <c r="C93" s="339" t="s">
        <v>79</v>
      </c>
      <c r="D93" s="339" t="s">
        <v>80</v>
      </c>
      <c r="E93" s="339" t="s">
        <v>141</v>
      </c>
      <c r="F93" s="139"/>
      <c r="G93" s="121"/>
      <c r="H93" s="121"/>
      <c r="I93" s="120"/>
      <c r="J93" s="120"/>
      <c r="K93" s="120"/>
      <c r="L93" s="120"/>
      <c r="M93" s="120"/>
      <c r="N93" s="120"/>
      <c r="O93" s="120"/>
      <c r="P93" s="120"/>
      <c r="Q93" s="120"/>
      <c r="U93" s="129"/>
      <c r="V93" s="131"/>
      <c r="W93" s="131"/>
      <c r="X93" s="131"/>
      <c r="Y93" s="131"/>
      <c r="Z93" s="132"/>
      <c r="AA93" s="131"/>
      <c r="AB93" s="131"/>
      <c r="AC93" s="131"/>
    </row>
    <row r="94" spans="2:29" x14ac:dyDescent="0.2">
      <c r="B94" s="120"/>
      <c r="C94" s="340"/>
      <c r="D94" s="340"/>
      <c r="E94" s="340"/>
      <c r="F94" s="139"/>
      <c r="G94" s="121"/>
      <c r="H94" s="121"/>
      <c r="I94" s="120"/>
      <c r="J94" s="120"/>
      <c r="K94" s="120"/>
      <c r="L94" s="120"/>
      <c r="M94" s="120"/>
      <c r="N94" s="120"/>
      <c r="O94" s="120"/>
      <c r="P94" s="120"/>
      <c r="Q94" s="120"/>
      <c r="T94" s="130"/>
      <c r="U94" s="127"/>
      <c r="V94" s="131"/>
      <c r="W94" s="131"/>
      <c r="X94" s="131"/>
      <c r="Y94" s="131"/>
      <c r="Z94" s="132"/>
      <c r="AA94" s="131"/>
      <c r="AB94" s="131"/>
      <c r="AC94" s="131"/>
    </row>
    <row r="95" spans="2:29" x14ac:dyDescent="0.2">
      <c r="B95" s="120"/>
      <c r="C95" s="340" t="s">
        <v>239</v>
      </c>
      <c r="D95" s="340" t="s">
        <v>240</v>
      </c>
      <c r="E95" s="341" t="s">
        <v>241</v>
      </c>
      <c r="F95" s="139"/>
      <c r="G95" s="121"/>
      <c r="H95" s="121"/>
      <c r="I95" s="120"/>
      <c r="J95" s="120"/>
      <c r="K95" s="120"/>
      <c r="L95" s="120"/>
      <c r="M95" s="120"/>
      <c r="N95" s="120"/>
      <c r="O95" s="120"/>
      <c r="P95" s="120"/>
      <c r="Q95" s="120"/>
      <c r="T95" s="130"/>
      <c r="U95" s="127"/>
      <c r="V95" s="131"/>
      <c r="W95" s="131"/>
      <c r="X95" s="131"/>
      <c r="Y95" s="131"/>
      <c r="Z95" s="132"/>
      <c r="AA95" s="131"/>
      <c r="AB95" s="131"/>
      <c r="AC95" s="131"/>
    </row>
    <row r="96" spans="2:29" x14ac:dyDescent="0.2">
      <c r="B96" s="120"/>
      <c r="C96" s="340"/>
      <c r="D96" s="340"/>
      <c r="E96" s="341"/>
      <c r="F96" s="139"/>
      <c r="G96" s="121"/>
      <c r="H96" s="121"/>
      <c r="I96" s="120"/>
      <c r="J96" s="120"/>
      <c r="K96" s="120"/>
      <c r="L96" s="120"/>
      <c r="M96" s="120"/>
      <c r="N96" s="120"/>
      <c r="O96" s="120"/>
      <c r="P96" s="120"/>
      <c r="Q96" s="120"/>
      <c r="T96" s="130"/>
      <c r="U96" s="127"/>
      <c r="V96" s="131"/>
      <c r="W96" s="131"/>
      <c r="X96" s="131"/>
      <c r="Y96" s="131"/>
      <c r="Z96" s="132"/>
      <c r="AA96" s="131"/>
      <c r="AB96" s="131"/>
      <c r="AC96" s="131"/>
    </row>
    <row r="97" spans="2:29" x14ac:dyDescent="0.2">
      <c r="B97" s="120"/>
      <c r="C97" s="338"/>
      <c r="D97" s="339"/>
      <c r="E97" s="338"/>
      <c r="F97" s="139"/>
      <c r="G97" s="121"/>
      <c r="H97" s="121"/>
      <c r="I97" s="120"/>
      <c r="J97" s="120"/>
      <c r="K97" s="120"/>
      <c r="L97" s="120"/>
      <c r="M97" s="120"/>
      <c r="N97" s="120"/>
      <c r="O97" s="120"/>
      <c r="P97" s="120"/>
      <c r="Q97" s="120"/>
      <c r="T97" s="130"/>
      <c r="U97" s="129"/>
      <c r="V97" s="131"/>
      <c r="W97" s="131"/>
      <c r="X97" s="131"/>
      <c r="Y97" s="131"/>
      <c r="Z97" s="132"/>
      <c r="AA97" s="131"/>
      <c r="AB97" s="131"/>
      <c r="AC97" s="131"/>
    </row>
    <row r="98" spans="2:29" x14ac:dyDescent="0.2">
      <c r="B98" s="120"/>
      <c r="C98" s="339" t="s">
        <v>242</v>
      </c>
      <c r="D98" s="339" t="s">
        <v>156</v>
      </c>
      <c r="E98" s="339" t="s">
        <v>157</v>
      </c>
      <c r="F98" s="139"/>
      <c r="G98" s="121"/>
      <c r="H98" s="121"/>
      <c r="I98" s="120"/>
      <c r="J98" s="120"/>
      <c r="K98" s="120"/>
      <c r="L98" s="120"/>
      <c r="M98" s="120"/>
      <c r="N98" s="120"/>
      <c r="O98" s="120"/>
      <c r="P98" s="120"/>
      <c r="Q98" s="120"/>
      <c r="T98" s="130"/>
      <c r="U98" s="129"/>
      <c r="V98" s="131"/>
      <c r="W98" s="131"/>
      <c r="X98" s="131"/>
      <c r="Y98" s="131"/>
      <c r="Z98" s="132"/>
      <c r="AA98" s="131"/>
      <c r="AB98" s="131"/>
      <c r="AC98" s="131"/>
    </row>
    <row r="99" spans="2:29" x14ac:dyDescent="0.2">
      <c r="B99" s="120"/>
      <c r="C99" s="339" t="s">
        <v>87</v>
      </c>
      <c r="D99" s="339" t="s">
        <v>88</v>
      </c>
      <c r="E99" s="339" t="s">
        <v>142</v>
      </c>
      <c r="F99" s="139"/>
      <c r="G99" s="121"/>
      <c r="H99" s="121"/>
      <c r="I99" s="120"/>
      <c r="J99" s="120"/>
      <c r="K99" s="120"/>
      <c r="L99" s="120"/>
      <c r="M99" s="120"/>
      <c r="N99" s="120"/>
      <c r="O99" s="120"/>
      <c r="P99" s="120"/>
      <c r="Q99" s="120"/>
      <c r="T99" s="130"/>
      <c r="U99" s="129"/>
      <c r="V99" s="131"/>
      <c r="W99" s="131"/>
      <c r="X99" s="131"/>
      <c r="Y99" s="131"/>
      <c r="Z99" s="132"/>
      <c r="AA99" s="131"/>
      <c r="AB99" s="131"/>
      <c r="AC99" s="131"/>
    </row>
    <row r="100" spans="2:29" x14ac:dyDescent="0.2">
      <c r="B100" s="120"/>
      <c r="C100" s="338" t="s">
        <v>79</v>
      </c>
      <c r="D100" s="349" t="s">
        <v>80</v>
      </c>
      <c r="E100" s="338" t="s">
        <v>141</v>
      </c>
      <c r="F100" s="139"/>
      <c r="G100" s="121"/>
      <c r="H100" s="121"/>
      <c r="I100" s="120"/>
      <c r="J100" s="120"/>
      <c r="K100" s="120"/>
      <c r="L100" s="120"/>
      <c r="M100" s="120"/>
      <c r="N100" s="120"/>
      <c r="O100" s="120"/>
      <c r="P100" s="120"/>
      <c r="Q100" s="120"/>
      <c r="T100" s="130"/>
      <c r="U100" s="129"/>
      <c r="V100" s="131"/>
      <c r="W100" s="131"/>
      <c r="X100" s="131"/>
      <c r="Y100" s="131"/>
      <c r="Z100" s="132"/>
      <c r="AA100" s="131"/>
      <c r="AB100" s="131"/>
      <c r="AC100" s="131"/>
    </row>
    <row r="101" spans="2:29" x14ac:dyDescent="0.2">
      <c r="B101" s="120"/>
      <c r="C101" s="252"/>
      <c r="D101" s="249"/>
      <c r="E101" s="252"/>
      <c r="F101" s="139"/>
      <c r="G101" s="121"/>
      <c r="H101" s="121"/>
      <c r="I101" s="120"/>
      <c r="J101" s="120"/>
      <c r="K101" s="120"/>
      <c r="L101" s="120"/>
      <c r="M101" s="120"/>
      <c r="N101" s="120"/>
      <c r="O101" s="120"/>
      <c r="P101" s="120"/>
      <c r="Q101" s="120"/>
      <c r="T101" s="130"/>
      <c r="U101" s="129"/>
      <c r="V101" s="131"/>
      <c r="W101" s="131"/>
      <c r="X101" s="131"/>
      <c r="Y101" s="131"/>
      <c r="Z101" s="132"/>
      <c r="AA101" s="131"/>
      <c r="AB101" s="131"/>
      <c r="AC101" s="131"/>
    </row>
    <row r="102" spans="2:29" x14ac:dyDescent="0.2">
      <c r="B102" s="120"/>
      <c r="C102" s="250"/>
      <c r="D102" s="250"/>
      <c r="E102" s="250"/>
      <c r="F102" s="139"/>
      <c r="G102" s="121"/>
      <c r="H102" s="121"/>
      <c r="I102" s="120"/>
      <c r="J102" s="120"/>
      <c r="K102" s="120"/>
      <c r="L102" s="120"/>
      <c r="M102" s="120"/>
      <c r="N102" s="120"/>
      <c r="O102" s="120"/>
      <c r="P102" s="120"/>
      <c r="Q102" s="120"/>
      <c r="T102" s="130"/>
      <c r="U102" s="129"/>
      <c r="V102" s="131"/>
      <c r="W102" s="131"/>
      <c r="X102" s="131"/>
      <c r="Y102" s="131"/>
      <c r="Z102" s="132"/>
      <c r="AA102" s="131"/>
      <c r="AB102" s="131"/>
      <c r="AC102" s="131"/>
    </row>
    <row r="103" spans="2:29" x14ac:dyDescent="0.2">
      <c r="B103" s="120"/>
      <c r="C103" s="250"/>
      <c r="D103" s="250"/>
      <c r="E103" s="250"/>
      <c r="F103" s="139"/>
      <c r="G103" s="121"/>
      <c r="H103" s="121"/>
      <c r="I103" s="120"/>
      <c r="J103" s="120"/>
      <c r="K103" s="120"/>
      <c r="L103" s="120"/>
      <c r="M103" s="120"/>
      <c r="N103" s="120"/>
      <c r="O103" s="120"/>
      <c r="P103" s="120"/>
      <c r="Q103" s="120"/>
      <c r="S103" s="130"/>
      <c r="T103" s="130"/>
      <c r="U103" s="129"/>
      <c r="V103" s="131"/>
      <c r="W103" s="131"/>
      <c r="X103" s="131"/>
      <c r="Y103" s="131"/>
      <c r="Z103" s="132"/>
      <c r="AA103" s="131"/>
      <c r="AB103" s="131"/>
      <c r="AC103" s="131"/>
    </row>
    <row r="104" spans="2:29" x14ac:dyDescent="0.2">
      <c r="B104" s="120"/>
      <c r="C104" s="253"/>
      <c r="D104" s="251"/>
      <c r="E104" s="253"/>
      <c r="F104" s="139"/>
      <c r="G104" s="121"/>
      <c r="H104" s="121"/>
      <c r="I104" s="120"/>
      <c r="J104" s="120"/>
      <c r="K104" s="120"/>
      <c r="L104" s="120"/>
      <c r="M104" s="120"/>
      <c r="N104" s="120"/>
      <c r="O104" s="120"/>
      <c r="P104" s="120"/>
      <c r="Q104" s="120"/>
      <c r="T104" s="130"/>
      <c r="U104" s="129"/>
      <c r="V104" s="131"/>
      <c r="W104" s="131"/>
      <c r="X104" s="131"/>
      <c r="Y104" s="131"/>
      <c r="Z104" s="132"/>
      <c r="AA104" s="131"/>
      <c r="AB104" s="131"/>
      <c r="AC104" s="131"/>
    </row>
    <row r="105" spans="2:29" ht="15.75" x14ac:dyDescent="0.25">
      <c r="B105" s="149" t="s">
        <v>89</v>
      </c>
      <c r="C105" s="140"/>
      <c r="D105" s="140"/>
      <c r="E105" s="140"/>
      <c r="F105" s="139"/>
      <c r="G105" s="121"/>
      <c r="H105" s="121"/>
      <c r="I105" s="120"/>
      <c r="J105" s="120"/>
      <c r="K105" s="120"/>
      <c r="L105" s="120"/>
      <c r="M105" s="120"/>
      <c r="N105" s="120"/>
      <c r="O105" s="120"/>
      <c r="P105" s="120"/>
      <c r="Q105" s="120"/>
      <c r="T105" s="130"/>
      <c r="U105" s="129"/>
      <c r="V105" s="131"/>
      <c r="W105" s="131"/>
      <c r="X105" s="131"/>
      <c r="Y105" s="131"/>
      <c r="Z105" s="132"/>
      <c r="AA105" s="131"/>
      <c r="AB105" s="131"/>
      <c r="AC105" s="131"/>
    </row>
    <row r="106" spans="2:29" x14ac:dyDescent="0.2">
      <c r="B106" s="128"/>
      <c r="C106" s="141"/>
      <c r="D106" s="142"/>
      <c r="E106" s="141"/>
      <c r="F106" s="141"/>
      <c r="G106" s="133"/>
      <c r="H106" s="133"/>
      <c r="I106" s="128"/>
      <c r="J106" s="128"/>
      <c r="K106" s="128"/>
      <c r="L106" s="128"/>
      <c r="M106" s="128"/>
      <c r="N106" s="128"/>
      <c r="O106" s="128"/>
      <c r="P106" s="128"/>
      <c r="Q106" s="128"/>
      <c r="U106" s="130"/>
      <c r="V106" s="131"/>
      <c r="W106" s="131"/>
      <c r="X106" s="131"/>
      <c r="Y106" s="131"/>
      <c r="Z106" s="132"/>
      <c r="AA106" s="131"/>
      <c r="AB106" s="131"/>
      <c r="AC106" s="131"/>
    </row>
    <row r="107" spans="2:29" x14ac:dyDescent="0.2">
      <c r="B107" s="128"/>
      <c r="C107" s="143"/>
      <c r="D107" s="143"/>
      <c r="E107" s="143"/>
      <c r="F107" s="141"/>
      <c r="G107" s="133"/>
      <c r="H107" s="133"/>
      <c r="I107" s="128"/>
      <c r="J107" s="128"/>
      <c r="K107" s="128"/>
      <c r="L107" s="128"/>
      <c r="M107" s="128"/>
      <c r="N107" s="128"/>
      <c r="O107" s="128"/>
      <c r="P107" s="128"/>
      <c r="Q107" s="128"/>
      <c r="W107" s="131"/>
      <c r="X107" s="131"/>
      <c r="Y107" s="131"/>
      <c r="Z107" s="132"/>
      <c r="AA107" s="131"/>
      <c r="AB107" s="131"/>
      <c r="AC107" s="131"/>
    </row>
    <row r="108" spans="2:29" x14ac:dyDescent="0.2">
      <c r="B108" s="128"/>
      <c r="C108" s="143"/>
      <c r="D108" s="143"/>
      <c r="E108" s="143"/>
      <c r="F108" s="141"/>
      <c r="G108" s="133"/>
      <c r="H108" s="133"/>
      <c r="I108" s="128"/>
      <c r="J108" s="128"/>
      <c r="K108" s="128"/>
      <c r="L108" s="128"/>
      <c r="M108" s="128"/>
      <c r="N108" s="128"/>
      <c r="O108" s="128"/>
      <c r="P108" s="128"/>
      <c r="Q108" s="128"/>
      <c r="W108" s="131"/>
      <c r="X108" s="131"/>
      <c r="Y108" s="131"/>
      <c r="Z108" s="132"/>
      <c r="AA108" s="131"/>
      <c r="AB108" s="131"/>
    </row>
    <row r="109" spans="2:29" x14ac:dyDescent="0.2">
      <c r="B109" s="128"/>
      <c r="C109" s="143"/>
      <c r="D109" s="143"/>
      <c r="E109" s="143"/>
      <c r="F109" s="141"/>
      <c r="G109" s="133"/>
      <c r="H109" s="133"/>
      <c r="I109" s="128"/>
      <c r="J109" s="128"/>
      <c r="K109" s="128"/>
      <c r="L109" s="128"/>
      <c r="M109" s="128"/>
      <c r="N109" s="128"/>
      <c r="O109" s="128"/>
      <c r="P109" s="128"/>
      <c r="Q109" s="128"/>
      <c r="W109" s="131"/>
      <c r="X109" s="131"/>
      <c r="Y109" s="131"/>
      <c r="Z109" s="131"/>
      <c r="AA109" s="131"/>
    </row>
    <row r="110" spans="2:29" x14ac:dyDescent="0.2">
      <c r="B110" s="128"/>
      <c r="C110" s="141"/>
      <c r="D110" s="143"/>
      <c r="E110" s="141"/>
      <c r="F110" s="141"/>
      <c r="G110" s="133"/>
      <c r="H110" s="133"/>
      <c r="I110" s="128"/>
      <c r="J110" s="128"/>
      <c r="K110" s="128"/>
      <c r="L110" s="128"/>
      <c r="M110" s="128"/>
      <c r="N110" s="128"/>
      <c r="O110" s="128"/>
      <c r="P110" s="128"/>
      <c r="Q110" s="128"/>
      <c r="W110" s="131"/>
      <c r="X110" s="131"/>
      <c r="Y110" s="131"/>
      <c r="Z110" s="131"/>
      <c r="AA110" s="131"/>
    </row>
    <row r="111" spans="2:29" x14ac:dyDescent="0.2">
      <c r="B111" s="128"/>
      <c r="C111" s="141"/>
      <c r="D111" s="143"/>
      <c r="E111" s="141"/>
      <c r="F111" s="141"/>
      <c r="G111" s="133"/>
      <c r="H111" s="133"/>
      <c r="I111" s="128"/>
      <c r="J111" s="128"/>
      <c r="K111" s="128"/>
      <c r="L111" s="128"/>
      <c r="M111" s="128"/>
      <c r="N111" s="128"/>
      <c r="O111" s="128"/>
      <c r="P111" s="128"/>
      <c r="Q111" s="128"/>
      <c r="W111" s="131"/>
      <c r="X111" s="131"/>
      <c r="Y111" s="131"/>
      <c r="Z111" s="131"/>
    </row>
    <row r="112" spans="2:29" x14ac:dyDescent="0.2">
      <c r="B112" s="128"/>
      <c r="C112" s="144"/>
      <c r="D112" s="145"/>
      <c r="E112" s="144"/>
      <c r="F112" s="141"/>
      <c r="G112" s="133"/>
      <c r="H112" s="133"/>
      <c r="I112" s="128"/>
      <c r="J112" s="128"/>
      <c r="K112" s="128"/>
      <c r="L112" s="128"/>
      <c r="M112" s="128"/>
      <c r="N112" s="128"/>
      <c r="O112" s="128"/>
      <c r="P112" s="128"/>
      <c r="Q112" s="128"/>
      <c r="W112" s="131"/>
      <c r="X112" s="131"/>
      <c r="Y112" s="131"/>
    </row>
    <row r="113" spans="2:24" x14ac:dyDescent="0.2">
      <c r="B113" s="128"/>
      <c r="C113" s="143"/>
      <c r="D113" s="143"/>
      <c r="E113" s="143"/>
      <c r="F113" s="141"/>
      <c r="G113" s="133"/>
      <c r="H113" s="133"/>
      <c r="I113" s="128"/>
      <c r="J113" s="128"/>
      <c r="K113" s="128"/>
      <c r="L113" s="128"/>
      <c r="M113" s="128"/>
      <c r="N113" s="128"/>
      <c r="O113" s="128"/>
      <c r="P113" s="128"/>
      <c r="Q113" s="128"/>
      <c r="W113" s="131"/>
      <c r="X113" s="131"/>
    </row>
    <row r="114" spans="2:24" x14ac:dyDescent="0.2">
      <c r="B114" s="128"/>
      <c r="C114" s="141"/>
      <c r="D114" s="146"/>
      <c r="E114" s="141"/>
      <c r="F114" s="141"/>
      <c r="G114" s="133"/>
      <c r="H114" s="133"/>
      <c r="I114" s="128"/>
      <c r="J114" s="128"/>
      <c r="K114" s="128"/>
      <c r="L114" s="128"/>
      <c r="M114" s="128"/>
      <c r="N114" s="128"/>
      <c r="O114" s="128"/>
      <c r="P114" s="128"/>
      <c r="Q114" s="128"/>
      <c r="W114" s="131"/>
    </row>
    <row r="115" spans="2:24" x14ac:dyDescent="0.2">
      <c r="B115" s="128"/>
      <c r="C115" s="147"/>
      <c r="D115" s="143"/>
      <c r="E115" s="147"/>
      <c r="F115" s="141"/>
      <c r="G115" s="133"/>
      <c r="H115" s="133"/>
      <c r="I115" s="128"/>
      <c r="J115" s="128"/>
      <c r="K115" s="128"/>
      <c r="L115" s="128"/>
      <c r="M115" s="128"/>
      <c r="N115" s="128"/>
      <c r="O115" s="128"/>
      <c r="P115" s="128"/>
      <c r="Q115" s="128"/>
    </row>
    <row r="116" spans="2:24" x14ac:dyDescent="0.2">
      <c r="B116" s="128"/>
      <c r="C116" s="148"/>
      <c r="D116" s="148"/>
      <c r="E116" s="148"/>
      <c r="F116" s="141"/>
      <c r="G116" s="133"/>
      <c r="H116" s="133"/>
      <c r="I116" s="128"/>
      <c r="J116" s="128"/>
      <c r="K116" s="128"/>
      <c r="L116" s="128"/>
      <c r="M116" s="128"/>
      <c r="N116" s="128"/>
      <c r="O116" s="128"/>
      <c r="P116" s="128"/>
      <c r="Q116" s="128"/>
    </row>
    <row r="117" spans="2:24" x14ac:dyDescent="0.2">
      <c r="B117" s="128"/>
      <c r="C117" s="148"/>
      <c r="D117" s="148"/>
      <c r="E117" s="148"/>
      <c r="F117" s="141"/>
      <c r="G117" s="133"/>
      <c r="H117" s="133"/>
      <c r="I117" s="128"/>
      <c r="J117" s="128"/>
      <c r="K117" s="128"/>
      <c r="L117" s="128"/>
      <c r="M117" s="128"/>
      <c r="N117" s="128"/>
      <c r="O117" s="128"/>
      <c r="P117" s="128"/>
      <c r="Q117" s="128"/>
    </row>
    <row r="118" spans="2:24" x14ac:dyDescent="0.2">
      <c r="B118" s="128"/>
      <c r="C118" s="144"/>
      <c r="D118" s="145"/>
      <c r="E118" s="144"/>
      <c r="F118" s="141"/>
      <c r="G118" s="133"/>
      <c r="H118" s="133"/>
      <c r="I118" s="128"/>
      <c r="J118" s="128"/>
      <c r="K118" s="128"/>
      <c r="L118" s="128"/>
      <c r="M118" s="128"/>
      <c r="N118" s="128"/>
      <c r="O118" s="128"/>
      <c r="P118" s="128"/>
      <c r="Q118" s="128"/>
    </row>
    <row r="119" spans="2:24" x14ac:dyDescent="0.2">
      <c r="B119" s="128"/>
      <c r="C119" s="142"/>
      <c r="D119" s="142"/>
      <c r="E119" s="142"/>
      <c r="F119" s="141"/>
      <c r="G119" s="133"/>
      <c r="H119" s="133"/>
      <c r="I119" s="128"/>
      <c r="J119" s="128"/>
      <c r="K119" s="128"/>
      <c r="L119" s="128"/>
      <c r="M119" s="128"/>
      <c r="N119" s="128"/>
      <c r="O119" s="128"/>
      <c r="P119" s="128"/>
      <c r="Q119" s="128"/>
    </row>
    <row r="120" spans="2:24" x14ac:dyDescent="0.2">
      <c r="B120" s="128"/>
      <c r="C120" s="141"/>
      <c r="D120" s="142"/>
      <c r="E120" s="141"/>
      <c r="F120" s="143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</row>
    <row r="121" spans="2:24" x14ac:dyDescent="0.2">
      <c r="B121" s="128"/>
      <c r="C121" s="143"/>
      <c r="D121" s="143"/>
      <c r="E121" s="143"/>
      <c r="F121" s="143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</row>
    <row r="122" spans="2:24" x14ac:dyDescent="0.2">
      <c r="B122" s="128"/>
      <c r="C122" s="143"/>
      <c r="D122" s="143"/>
      <c r="E122" s="143"/>
      <c r="F122" s="143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</row>
    <row r="123" spans="2:24" x14ac:dyDescent="0.2">
      <c r="B123" s="128"/>
      <c r="C123" s="143"/>
      <c r="D123" s="143"/>
      <c r="E123" s="143"/>
      <c r="F123" s="143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</row>
    <row r="124" spans="2:24" x14ac:dyDescent="0.2">
      <c r="B124" s="128"/>
      <c r="C124" s="144"/>
      <c r="D124" s="146"/>
      <c r="E124" s="144"/>
      <c r="F124" s="143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</row>
    <row r="125" spans="2:24" x14ac:dyDescent="0.2">
      <c r="B125" s="128"/>
      <c r="C125" s="141"/>
      <c r="D125" s="143"/>
      <c r="E125" s="141"/>
      <c r="F125" s="143"/>
      <c r="G125" s="128"/>
      <c r="H125" s="128"/>
      <c r="I125" s="128"/>
      <c r="J125" s="128"/>
      <c r="K125" s="128"/>
      <c r="L125" s="128"/>
      <c r="M125" s="128"/>
      <c r="N125" s="128"/>
      <c r="O125" s="128"/>
      <c r="P125" s="128"/>
      <c r="Q125" s="128"/>
    </row>
    <row r="126" spans="2:24" x14ac:dyDescent="0.2">
      <c r="B126" s="128"/>
      <c r="C126" s="141"/>
      <c r="D126" s="143"/>
      <c r="E126" s="141"/>
      <c r="F126" s="143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</row>
    <row r="127" spans="2:24" x14ac:dyDescent="0.2">
      <c r="B127" s="128"/>
      <c r="C127" s="144"/>
      <c r="D127" s="145"/>
      <c r="E127" s="144"/>
      <c r="F127" s="143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</row>
    <row r="128" spans="2:24" x14ac:dyDescent="0.2">
      <c r="B128" s="128"/>
      <c r="C128" s="143"/>
      <c r="D128" s="143"/>
      <c r="E128" s="143"/>
      <c r="F128" s="143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</row>
    <row r="129" spans="2:17" x14ac:dyDescent="0.2">
      <c r="B129" s="128"/>
      <c r="C129" s="143"/>
      <c r="D129" s="143"/>
      <c r="E129" s="143"/>
      <c r="F129" s="143"/>
      <c r="G129" s="128"/>
      <c r="H129" s="128"/>
      <c r="I129" s="128"/>
      <c r="J129" s="128"/>
      <c r="K129" s="128"/>
      <c r="L129" s="128"/>
      <c r="M129" s="128"/>
      <c r="N129" s="128"/>
      <c r="O129" s="128"/>
      <c r="P129" s="128"/>
      <c r="Q129" s="128"/>
    </row>
    <row r="130" spans="2:17" x14ac:dyDescent="0.2">
      <c r="B130" s="128"/>
      <c r="C130" s="143"/>
      <c r="D130" s="143"/>
      <c r="E130" s="143"/>
      <c r="F130" s="143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</row>
    <row r="131" spans="2:17" ht="15.75" x14ac:dyDescent="0.25">
      <c r="B131" s="134"/>
      <c r="C131" s="143"/>
      <c r="D131" s="143"/>
      <c r="E131" s="143"/>
      <c r="F131" s="143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</row>
  </sheetData>
  <sheetProtection algorithmName="SHA-512" hashValue="xZbYlAC0FVT6BKAwXvX28V5GMuSaynKdke1P9txxvtMlowqxS4XHkhqBcOluaN+j51/ZPqFDN6/fJodClEDzUQ==" saltValue="YvTmwoSrxZ25DfRA7CvN+w==" spinCount="100000" sheet="1" objects="1" scenarios="1" selectLockedCells="1"/>
  <pageMargins left="0.78740157499999996" right="0.78740157499999996" top="0.984251969" bottom="0.984251969" header="0.4921259845" footer="0.4921259845"/>
  <pageSetup paperSize="9" orientation="portrait" r:id="rId1"/>
  <headerFooter alignWithMargins="0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0">
    <tabColor theme="4"/>
  </sheetPr>
  <dimension ref="A1:BS115"/>
  <sheetViews>
    <sheetView showGridLines="0" showRowColHeaders="0" tabSelected="1" zoomScale="85" zoomScaleNormal="85" workbookViewId="0">
      <selection activeCell="K2" sqref="K2:L2"/>
    </sheetView>
  </sheetViews>
  <sheetFormatPr baseColWidth="10" defaultColWidth="11.42578125" defaultRowHeight="15" x14ac:dyDescent="0.2"/>
  <cols>
    <col min="1" max="1" width="1.7109375" style="150" customWidth="1"/>
    <col min="2" max="2" width="6.7109375" style="189" customWidth="1"/>
    <col min="3" max="3" width="28.85546875" style="151" hidden="1" customWidth="1"/>
    <col min="4" max="4" width="9.42578125" style="152" hidden="1" customWidth="1"/>
    <col min="5" max="8" width="11.42578125" style="153" hidden="1" customWidth="1"/>
    <col min="9" max="9" width="35.7109375" style="154" customWidth="1"/>
    <col min="10" max="11" width="6.7109375" style="152" customWidth="1"/>
    <col min="12" max="12" width="35.7109375" style="154" customWidth="1"/>
    <col min="13" max="15" width="7.42578125" style="152" customWidth="1"/>
    <col min="16" max="19" width="11.42578125" style="153" hidden="1" customWidth="1"/>
    <col min="20" max="20" width="14.42578125" style="153" customWidth="1"/>
    <col min="21" max="21" width="6.28515625" style="152" customWidth="1"/>
    <col min="22" max="22" width="26.85546875" style="155" customWidth="1"/>
    <col min="23" max="29" width="7.7109375" style="152" customWidth="1"/>
    <col min="30" max="30" width="6" style="152" bestFit="1" customWidth="1"/>
    <col min="31" max="31" width="3.140625" style="153" hidden="1" customWidth="1"/>
    <col min="32" max="32" width="3.7109375" style="153" customWidth="1"/>
    <col min="33" max="33" width="22.28515625" style="153" hidden="1" customWidth="1"/>
    <col min="34" max="34" width="11.42578125" style="153" hidden="1" customWidth="1"/>
    <col min="35" max="36" width="18.28515625" style="153" hidden="1" customWidth="1"/>
    <col min="37" max="37" width="23" style="153" hidden="1" customWidth="1"/>
    <col min="38" max="38" width="22.28515625" style="153" hidden="1" customWidth="1"/>
    <col min="39" max="60" width="11.42578125" style="153" hidden="1" customWidth="1"/>
    <col min="61" max="62" width="2.5703125" style="153" hidden="1" customWidth="1"/>
    <col min="63" max="63" width="2.5703125" style="153" customWidth="1"/>
    <col min="64" max="64" width="18.140625" style="153" customWidth="1"/>
    <col min="65" max="69" width="6.7109375" style="153" customWidth="1"/>
    <col min="70" max="70" width="4.42578125" style="153" customWidth="1"/>
    <col min="71" max="71" width="112.85546875" style="153" customWidth="1"/>
    <col min="72" max="16384" width="11.42578125" style="153"/>
  </cols>
  <sheetData>
    <row r="1" spans="1:71" ht="21" customHeight="1" thickBot="1" x14ac:dyDescent="0.25">
      <c r="A1" s="193"/>
      <c r="B1" s="188"/>
      <c r="C1" s="163"/>
      <c r="D1" s="158"/>
      <c r="E1" s="159"/>
      <c r="F1" s="159"/>
      <c r="G1" s="159"/>
      <c r="H1" s="159"/>
      <c r="I1" s="160"/>
      <c r="J1" s="158"/>
      <c r="K1" s="158"/>
      <c r="L1" s="160"/>
      <c r="M1" s="158"/>
      <c r="N1" s="158"/>
      <c r="O1" s="158"/>
      <c r="P1" s="159"/>
      <c r="Q1" s="159"/>
      <c r="R1" s="159"/>
      <c r="S1" s="159"/>
      <c r="T1" s="159"/>
      <c r="U1" s="158"/>
      <c r="V1" s="164"/>
      <c r="W1" s="158"/>
      <c r="X1" s="158"/>
      <c r="Y1" s="158"/>
      <c r="Z1" s="158"/>
      <c r="AA1" s="158"/>
      <c r="AB1" s="158"/>
      <c r="AC1" s="158"/>
      <c r="AD1" s="158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</row>
    <row r="2" spans="1:71" ht="15" customHeight="1" thickTop="1" thickBot="1" x14ac:dyDescent="0.25">
      <c r="A2" s="193"/>
      <c r="B2" s="156"/>
      <c r="C2" s="157"/>
      <c r="D2" s="158"/>
      <c r="E2" s="159"/>
      <c r="F2" s="159"/>
      <c r="G2" s="159"/>
      <c r="H2" s="159"/>
      <c r="I2" s="319" t="str">
        <f>IF(Grille!A5="Français","Prénom + Nom",IF(Grille!A5="Español","Nombre + Apellido","First name + Last name"))</f>
        <v>Prénom + Nom</v>
      </c>
      <c r="J2" s="159"/>
      <c r="K2" s="364"/>
      <c r="L2" s="365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</row>
    <row r="3" spans="1:71" ht="15" customHeight="1" thickTop="1" thickBot="1" x14ac:dyDescent="0.25">
      <c r="A3" s="193"/>
      <c r="B3" s="156"/>
      <c r="C3" s="157"/>
      <c r="D3" s="161"/>
      <c r="E3" s="162"/>
      <c r="F3" s="162"/>
      <c r="G3" s="162"/>
      <c r="H3" s="162"/>
      <c r="I3" s="319" t="s">
        <v>56</v>
      </c>
      <c r="J3" s="162"/>
      <c r="K3" s="366"/>
      <c r="L3" s="365"/>
      <c r="M3" s="159"/>
      <c r="N3" s="159" t="str">
        <f>IF(LEN($K3)=0,"",IF(LEN($K3)-LEN(SUBSTITUTE($K3,"@",""))&lt;&gt;1,"Erreur @",""))&amp;IF(AND(LEN($K3)&gt;0,LEN($K3)-LEN(SUBSTITUTE($K3,".",""))&lt;1),"Erreur Format",IF(LEN($K3)-SUMPRODUCT((LEN($K3)-LEN(SUBSTITUTE($K3,Grille!B100:B165,""))))&gt;0,"Caractère interdit","")&amp;IF(LEN($K3)=0,"",IF(LEN($K3)-SEARCH("µ",SUBSTITUTE($K3,".","µ",LEN($K3)-LEN(SUBSTITUTE($K3,".",""))))+1&lt;3,"Erreur terminaison","")))</f>
        <v/>
      </c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</row>
    <row r="4" spans="1:71" ht="15" customHeight="1" thickTop="1" thickBot="1" x14ac:dyDescent="0.25">
      <c r="A4" s="193"/>
      <c r="B4" s="156"/>
      <c r="C4" s="163"/>
      <c r="D4" s="158"/>
      <c r="E4" s="159"/>
      <c r="F4" s="159"/>
      <c r="G4" s="159"/>
      <c r="H4" s="159"/>
      <c r="I4" s="320" t="str">
        <f>IF(Grille!A5="Français","Equipe / Société / Nation supportée …",IF(Grille!A5="Español","Equipo /Compañía / Nación …","Team /Company /Nation supported …"))</f>
        <v>Equipe / Société / Nation supportée …</v>
      </c>
      <c r="J4" s="159"/>
      <c r="K4" s="368"/>
      <c r="L4" s="36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</row>
    <row r="5" spans="1:71" ht="12.75" customHeight="1" thickTop="1" x14ac:dyDescent="0.2">
      <c r="A5" s="193"/>
      <c r="B5" s="156"/>
      <c r="C5" s="163"/>
      <c r="D5" s="158"/>
      <c r="E5" s="159"/>
      <c r="F5" s="159"/>
      <c r="G5" s="159"/>
      <c r="H5" s="159"/>
      <c r="I5" s="160"/>
      <c r="J5" s="159"/>
      <c r="K5" s="159"/>
      <c r="L5" s="160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</row>
    <row r="6" spans="1:71" ht="12.75" customHeight="1" x14ac:dyDescent="0.2">
      <c r="A6" s="193"/>
      <c r="B6" s="156"/>
      <c r="C6" s="163"/>
      <c r="D6" s="158"/>
      <c r="E6" s="159"/>
      <c r="F6" s="159"/>
      <c r="G6" s="159"/>
      <c r="H6" s="159"/>
      <c r="I6" s="367" t="str">
        <f>IF(OR(N6&lt;&gt;"",N3&lt;&gt;"",COUNTIF(X11:X69,3)&lt;&gt;24,'Phase Finale'!O36=0,'Phase Finale'!O36="",K2="",K3="",'Phase Finale'!R70&gt;0,AND(Grille!A4&gt;1,(COUNTBLANK(Poules!AB111:AD114)+COUNTBLANK('Phase Finale'!Q58:S63)-20)&lt;&gt;0),COUNTIF(Grille!K6:K41,TRUE)&lt;&gt;Grille!A3),"GRILLE INCOMPLETE","GRILLE COMPLETE")</f>
        <v>GRILLE INCOMPLETE</v>
      </c>
      <c r="J6" s="367"/>
      <c r="K6" s="367"/>
      <c r="L6" s="367"/>
      <c r="M6" s="159"/>
      <c r="N6" s="159" t="str">
        <f>IF(LEN($K3)-LEN(SUBSTITUTE($K3,",",""))&gt;0,"PRESENCE D'UNE VIRGULE DANS L'ADRESSE MAIL","")&amp;IF(AND(COUNTIF(X11:X107,3)=24,OR(COUNTIF(J10:K15,"&gt;=0")&lt;&gt;12,COUNTIF(J21:K26,"&gt;=0")&lt;&gt;12,COUNTIF(J32:K37,"&gt;=0")&lt;&gt;12,COUNTIF(J43:K48,"&gt;=0")&lt;&gt;12,COUNTIF(J54:K59,"&gt;=0")&lt;&gt;12,COUNTIF(J65:K70,"&gt;=0")&lt;&gt;12)),"SCORE NON NUMERIQUE DANS L'ONGLET POULES","")&amp;IF(AND(N3="",COUNTIF(X11:X107,3)=24,K2&lt;&gt;"",K3&lt;&gt;"",OR('Phase Finale'!O36=0,'Phase Finale'!O36="",'Phase Finale'!R70&gt;0)),"ONGLET PHASE FINALE INCOMPLET","")</f>
        <v/>
      </c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</row>
    <row r="7" spans="1:71" x14ac:dyDescent="0.2">
      <c r="A7" s="193"/>
      <c r="B7" s="156"/>
      <c r="C7" s="163"/>
      <c r="D7" s="158"/>
      <c r="E7" s="159"/>
      <c r="F7" s="159"/>
      <c r="G7" s="159"/>
      <c r="H7" s="159"/>
      <c r="I7" s="160"/>
      <c r="J7" s="158"/>
      <c r="K7" s="158"/>
      <c r="L7" s="160"/>
      <c r="M7" s="158"/>
      <c r="N7" s="158"/>
      <c r="O7" s="158"/>
      <c r="P7" s="159"/>
      <c r="Q7" s="159"/>
      <c r="R7" s="159"/>
      <c r="S7" s="159"/>
      <c r="T7" s="159"/>
      <c r="U7" s="158"/>
      <c r="V7" s="164"/>
      <c r="W7" s="158"/>
      <c r="X7" s="158"/>
      <c r="Y7" s="158"/>
      <c r="Z7" s="158"/>
      <c r="AA7" s="158"/>
      <c r="AB7" s="158"/>
      <c r="AC7" s="158"/>
      <c r="AD7" s="158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</row>
    <row r="8" spans="1:71" x14ac:dyDescent="0.2">
      <c r="A8" s="193"/>
      <c r="B8" s="156"/>
      <c r="C8" s="190" t="s">
        <v>20</v>
      </c>
      <c r="D8" s="190"/>
      <c r="E8" s="190"/>
      <c r="F8" s="190"/>
      <c r="G8" s="190"/>
      <c r="H8" s="190"/>
      <c r="I8" s="363" t="str">
        <f>IF(Grille!$A$5="Français","GROUPE A",IF(Grille!$A$5="Español","GRUPO A","GROUP A"))</f>
        <v>GROUPE A</v>
      </c>
      <c r="J8" s="363"/>
      <c r="K8" s="363"/>
      <c r="L8" s="363"/>
      <c r="M8" s="363" t="str">
        <f>IF(Grille!$A$5="Français","COTES (1N2)",IF(Grille!$A$5="Español","PROBA (1E2)","ODDS (1D2)"))</f>
        <v>COTES (1N2)</v>
      </c>
      <c r="N8" s="363"/>
      <c r="O8" s="363"/>
      <c r="P8" s="165"/>
      <c r="Q8" s="165"/>
      <c r="R8" s="165"/>
      <c r="S8" s="166"/>
      <c r="T8" s="204" t="str">
        <f>IF(Grille!A3=0,"",IF(COUNTIF(Grille!K6:K41,TRUE)&gt;Grille!A3,"Trop de boosts",IF(COUNTIF(Grille!K6:K41,TRUE)=Grille!A3,"",IF(COUNTIF(Grille!K6:K41,TRUE)=0,CONCATENATE(Grille!A3," boosts"),CONCATENATE(Grille!A3-COUNTIF(Grille!K6:K41,TRUE)," boosts restants")))))</f>
        <v>3 boosts</v>
      </c>
      <c r="U8" s="158"/>
      <c r="V8" s="164"/>
      <c r="W8" s="158"/>
      <c r="X8" s="158"/>
      <c r="Y8" s="158"/>
      <c r="Z8" s="158"/>
      <c r="AA8" s="158"/>
      <c r="AB8" s="158"/>
      <c r="AC8" s="158"/>
      <c r="AD8" s="158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</row>
    <row r="9" spans="1:71" ht="4.5" customHeight="1" thickBot="1" x14ac:dyDescent="0.25">
      <c r="A9" s="193"/>
      <c r="B9" s="156"/>
      <c r="C9" s="191"/>
      <c r="D9" s="191"/>
      <c r="E9" s="191"/>
      <c r="F9" s="191"/>
      <c r="G9" s="191"/>
      <c r="H9" s="191"/>
      <c r="I9" s="191"/>
      <c r="J9" s="187"/>
      <c r="K9" s="187"/>
      <c r="L9" s="191"/>
      <c r="M9" s="167"/>
      <c r="N9" s="167"/>
      <c r="O9" s="167"/>
      <c r="P9" s="166"/>
      <c r="Q9" s="166"/>
      <c r="R9" s="166"/>
      <c r="S9" s="166"/>
      <c r="T9" s="159"/>
      <c r="U9" s="158"/>
      <c r="V9" s="164"/>
      <c r="W9" s="158"/>
      <c r="X9" s="158"/>
      <c r="Y9" s="158"/>
      <c r="Z9" s="158"/>
      <c r="AA9" s="158"/>
      <c r="AB9" s="158"/>
      <c r="AC9" s="158"/>
      <c r="AD9" s="158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</row>
    <row r="10" spans="1:71" s="125" customFormat="1" ht="15.75" thickBot="1" x14ac:dyDescent="0.25">
      <c r="A10" s="194">
        <v>43994</v>
      </c>
      <c r="B10" s="168">
        <v>1</v>
      </c>
      <c r="C10" s="169"/>
      <c r="D10" s="170"/>
      <c r="E10" s="171">
        <f t="shared" ref="E10:E15" si="0">IF(AND(J10&lt;&gt;"",K10&lt;&gt;""),1,0)</f>
        <v>0</v>
      </c>
      <c r="F10" s="171">
        <f t="shared" ref="F10:F15" si="1">IF(AND(J10&gt;K10,E10=1),1,0)</f>
        <v>0</v>
      </c>
      <c r="G10" s="171">
        <f t="shared" ref="G10:G15" si="2">IF(AND(J10=K10,E10=1),1,0)</f>
        <v>0</v>
      </c>
      <c r="H10" s="171">
        <f t="shared" ref="H10:H15" si="3">IF(AND(J10&lt;K10,E10=1),1,0)</f>
        <v>0</v>
      </c>
      <c r="I10" s="254" t="str">
        <f>VLOOKUP(B10,Grille!$B$6:$C$41,2,FALSE)</f>
        <v>Allemagne</v>
      </c>
      <c r="J10" s="313"/>
      <c r="K10" s="314"/>
      <c r="L10" s="257" t="str">
        <f>VLOOKUP(B10,Grille!$B$6:$D$41,3,FALSE)</f>
        <v>Ecosse</v>
      </c>
      <c r="M10" s="292">
        <f>VLOOKUP(B10,Grille!$B$6:$E$41,4,FALSE)</f>
        <v>1.2</v>
      </c>
      <c r="N10" s="292">
        <f>VLOOKUP(B10,Grille!$B$6:$F$41,5,FALSE)</f>
        <v>5.2</v>
      </c>
      <c r="O10" s="292">
        <f>VLOOKUP(B10,Grille!$B$6:$G$41,6,FALSE)</f>
        <v>10.199999999999999</v>
      </c>
      <c r="P10" s="258">
        <f t="shared" ref="P10:P15" si="4">IF(AND(J10&lt;&gt;"",K10&lt;&gt;""),1,0)</f>
        <v>0</v>
      </c>
      <c r="Q10" s="258">
        <f t="shared" ref="Q10:Q15" si="5">IF(AND(J10&lt;K10,P10=1),1,0)</f>
        <v>0</v>
      </c>
      <c r="R10" s="258">
        <f t="shared" ref="R10:R15" si="6">IF(AND(J10=K10,P10=1),1,0)</f>
        <v>0</v>
      </c>
      <c r="S10" s="258">
        <f t="shared" ref="S10:S15" si="7">IF(AND(J10&gt;K10,P10=1),1,0)</f>
        <v>0</v>
      </c>
      <c r="T10" s="181"/>
      <c r="U10" s="259"/>
      <c r="V10" s="260"/>
      <c r="W10" s="293" t="s">
        <v>21</v>
      </c>
      <c r="X10" s="294" t="str">
        <f>IF(Grille!$A$5="Français","J",IF(Grille!$A$5="Español","J","Pld"))</f>
        <v>J</v>
      </c>
      <c r="Y10" s="294" t="str">
        <f>IF(Grille!$A$5="Français","G",IF(Grille!$A$5="Español","G","W"))</f>
        <v>G</v>
      </c>
      <c r="Z10" s="294" t="str">
        <f>IF(Grille!$A$5="Français","N",IF(Grille!$A$5="Español","E","D"))</f>
        <v>N</v>
      </c>
      <c r="AA10" s="294" t="str">
        <f>IF(Grille!$A$5="Français","P",IF(Grille!$A$5="Español","P","L"))</f>
        <v>P</v>
      </c>
      <c r="AB10" s="294" t="str">
        <f>IF(Grille!$A$5="Français","B+",IF(Grille!$A$5="Español","GF","GF"))</f>
        <v>B+</v>
      </c>
      <c r="AC10" s="294" t="str">
        <f>IF(Grille!$A$5="Français","B-",IF(Grille!$A$5="Español","GC","GA"))</f>
        <v>B-</v>
      </c>
      <c r="AD10" s="350" t="str">
        <f>IF(Grille!$A$5="Français","Diff",IF(Grille!$A$5="Español","Dif","GD"))</f>
        <v>Diff</v>
      </c>
      <c r="AE10" s="172"/>
      <c r="AF10" s="172"/>
      <c r="AG10" s="172"/>
      <c r="AH10" s="261"/>
      <c r="AI10" s="262" t="s">
        <v>27</v>
      </c>
      <c r="AJ10" s="262"/>
      <c r="AK10" s="262" t="s">
        <v>158</v>
      </c>
      <c r="AL10" s="261" t="s">
        <v>159</v>
      </c>
      <c r="AM10" s="262" t="s">
        <v>22</v>
      </c>
      <c r="AN10" s="262" t="s">
        <v>21</v>
      </c>
      <c r="AO10" s="262" t="s">
        <v>6</v>
      </c>
      <c r="AP10" s="262" t="s">
        <v>4</v>
      </c>
      <c r="AQ10" s="262" t="s">
        <v>23</v>
      </c>
      <c r="AR10" s="262" t="s">
        <v>24</v>
      </c>
      <c r="AS10" s="262" t="s">
        <v>25</v>
      </c>
      <c r="AT10" s="262" t="s">
        <v>26</v>
      </c>
      <c r="AU10" s="263" t="s">
        <v>31</v>
      </c>
      <c r="AV10" s="264" t="s">
        <v>160</v>
      </c>
      <c r="AW10" s="264" t="str">
        <f>AJ11</f>
        <v>Allemagne</v>
      </c>
      <c r="AX10" s="264" t="str">
        <f>AJ12</f>
        <v>Ecosse</v>
      </c>
      <c r="AY10" s="264" t="str">
        <f>AJ13</f>
        <v>Hongrie</v>
      </c>
      <c r="AZ10" s="265" t="str">
        <f>AJ14</f>
        <v>Suisse</v>
      </c>
      <c r="BA10" s="264" t="s">
        <v>31</v>
      </c>
      <c r="BB10" s="266" t="s">
        <v>161</v>
      </c>
      <c r="BC10" s="267" t="s">
        <v>32</v>
      </c>
      <c r="BD10" s="267" t="s">
        <v>33</v>
      </c>
      <c r="BE10" s="267" t="str">
        <f>AJ11</f>
        <v>Allemagne</v>
      </c>
      <c r="BF10" s="267" t="str">
        <f>AJ12</f>
        <v>Ecosse</v>
      </c>
      <c r="BG10" s="267" t="str">
        <f>AJ13</f>
        <v>Hongrie</v>
      </c>
      <c r="BH10" s="267" t="str">
        <f>AJ14</f>
        <v>Suisse</v>
      </c>
      <c r="BI10" s="263" t="s">
        <v>31</v>
      </c>
      <c r="BJ10" s="268" t="s">
        <v>155</v>
      </c>
      <c r="BK10" s="352" t="str">
        <f>IF(Grille!$A$5="Français","COTES",IF(Grille!$A$5="Español","PROBA","ODDS"))</f>
        <v>COTES</v>
      </c>
      <c r="BL10" s="353"/>
      <c r="BM10" s="295" t="str">
        <f>IF(Grille!$A$5="Français","H",IF(Grille!$A$5="Español","O","E"))</f>
        <v>H</v>
      </c>
      <c r="BN10" s="295" t="str">
        <f>IF(Grille!$A$5="Français","Q",IF(Grille!$A$5="Español","C","Q"))</f>
        <v>Q</v>
      </c>
      <c r="BO10" s="295" t="str">
        <f>IF(Grille!$A$5="Français","D",IF(Grille!$A$5="Español","S","S"))</f>
        <v>D</v>
      </c>
      <c r="BP10" s="295" t="str">
        <f>IF(Grille!$A$5="Français","F",IF(Grille!$A$5="Español","F","F"))</f>
        <v>F</v>
      </c>
      <c r="BQ10" s="296" t="str">
        <f>IF(Grille!$A$5="Français","V",IF(Grille!$A$5="Español","G","W"))</f>
        <v>V</v>
      </c>
      <c r="BR10" s="173"/>
      <c r="BS10" s="173"/>
    </row>
    <row r="11" spans="1:71" s="125" customFormat="1" ht="15.75" thickBot="1" x14ac:dyDescent="0.25">
      <c r="A11" s="194">
        <v>43995</v>
      </c>
      <c r="B11" s="168">
        <v>2</v>
      </c>
      <c r="C11" s="174"/>
      <c r="D11" s="175"/>
      <c r="E11" s="176">
        <f t="shared" si="0"/>
        <v>0</v>
      </c>
      <c r="F11" s="176">
        <f t="shared" si="1"/>
        <v>0</v>
      </c>
      <c r="G11" s="176">
        <f t="shared" si="2"/>
        <v>0</v>
      </c>
      <c r="H11" s="176">
        <f t="shared" si="3"/>
        <v>0</v>
      </c>
      <c r="I11" s="255" t="str">
        <f>VLOOKUP(B11,Grille!$B$6:$C$41,2,FALSE)</f>
        <v>Hongrie</v>
      </c>
      <c r="J11" s="315"/>
      <c r="K11" s="316"/>
      <c r="L11" s="269" t="str">
        <f>VLOOKUP(B11,Grille!$B$6:$D$41,3,FALSE)</f>
        <v>Suisse</v>
      </c>
      <c r="M11" s="292">
        <f>VLOOKUP(B11,Grille!$B$6:$E$41,4,FALSE)</f>
        <v>3</v>
      </c>
      <c r="N11" s="292">
        <f>VLOOKUP(B11,Grille!$B$6:$F$41,5,FALSE)</f>
        <v>3.3</v>
      </c>
      <c r="O11" s="292">
        <f>VLOOKUP(B11,Grille!$B$6:$G$41,6,FALSE)</f>
        <v>2</v>
      </c>
      <c r="P11" s="258">
        <f t="shared" si="4"/>
        <v>0</v>
      </c>
      <c r="Q11" s="258">
        <f t="shared" si="5"/>
        <v>0</v>
      </c>
      <c r="R11" s="258">
        <f t="shared" si="6"/>
        <v>0</v>
      </c>
      <c r="S11" s="258">
        <f t="shared" si="7"/>
        <v>0</v>
      </c>
      <c r="T11" s="181"/>
      <c r="U11" s="293">
        <v>1</v>
      </c>
      <c r="V11" s="297" t="str">
        <f>VLOOKUP(U11,AI11:AS14,2,FALSE)</f>
        <v>Allemagne</v>
      </c>
      <c r="W11" s="293">
        <f>(3*Y11)+Z11</f>
        <v>0</v>
      </c>
      <c r="X11" s="294">
        <f>SUM(Y11:AA11)</f>
        <v>0</v>
      </c>
      <c r="Y11" s="294">
        <f>VLOOKUP(U11,AI11:AT14,7,FALSE)</f>
        <v>0</v>
      </c>
      <c r="Z11" s="294">
        <f>VLOOKUP(U11,AI11:AT14,8,FALSE)</f>
        <v>0</v>
      </c>
      <c r="AA11" s="294">
        <f>VLOOKUP(U11,AI11:AT14,9,FALSE)</f>
        <v>0</v>
      </c>
      <c r="AB11" s="294">
        <f>VLOOKUP(U11,AI11:AT14,10,FALSE)</f>
        <v>0</v>
      </c>
      <c r="AC11" s="294">
        <f>VLOOKUP(U11,AI11:AT14,11,FALSE)</f>
        <v>0</v>
      </c>
      <c r="AD11" s="298">
        <f>AB11-AC11</f>
        <v>0</v>
      </c>
      <c r="AE11" s="172"/>
      <c r="AF11" s="172"/>
      <c r="AG11" s="172">
        <f>AK11-AH11-(IF(AND(AD15&gt;0,AD15&lt;5),AD15*10,0))</f>
        <v>-1</v>
      </c>
      <c r="AH11" s="270">
        <v>1</v>
      </c>
      <c r="AI11" s="271">
        <f>RANK(AG11,AG11:AG14)</f>
        <v>1</v>
      </c>
      <c r="AJ11" s="271" t="str">
        <f>I10</f>
        <v>Allemagne</v>
      </c>
      <c r="AK11" s="271">
        <f>AL11+((AU11+BA11+BI11)*100000)+(AT11*1000)+(AR11*10)</f>
        <v>0</v>
      </c>
      <c r="AL11" s="272">
        <f>(AN11*10000000000)</f>
        <v>0</v>
      </c>
      <c r="AM11" s="271">
        <f>SUMIF(I10:I15,AJ11,E10:E15)+SUMIF(L10:L15,AJ11,P10:P15)</f>
        <v>0</v>
      </c>
      <c r="AN11" s="271">
        <f>(3*AO11)+AP11</f>
        <v>0</v>
      </c>
      <c r="AO11" s="271">
        <f>SUMIF(I10:I15,AJ11,F10:F15)+SUMIF(L10:L15,AJ11,Q10:Q15)</f>
        <v>0</v>
      </c>
      <c r="AP11" s="271">
        <f>SUMIF(I10:I15,AJ11,G10:G15)+SUMIF(L10:L15,AJ11,R10:R15)</f>
        <v>0</v>
      </c>
      <c r="AQ11" s="271">
        <f>SUMIF(I10:I15,AJ11,H10:H15)+SUMIF(L10:L15,AJ11,S10:S15)</f>
        <v>0</v>
      </c>
      <c r="AR11" s="271">
        <f>SUMIF(I10:I15,AJ11,J10:J15)+SUMIF(L10:L15,AJ11,K10:K15)</f>
        <v>0</v>
      </c>
      <c r="AS11" s="271">
        <f>SUMIF(I10:I15,AJ11,K10:K15)+SUMIF(L10:L15,AJ11,J10:J15)</f>
        <v>0</v>
      </c>
      <c r="AT11" s="271">
        <f>AR11-AS11</f>
        <v>0</v>
      </c>
      <c r="AU11" s="273">
        <f>IF(AND(AV11&lt;&gt;"",COUNTIF(AW11:AZ11,AV11)=1),1000,0)</f>
        <v>0</v>
      </c>
      <c r="AV11" s="274" t="str">
        <f>IF(COUNTIF(AL11:AL14,AL11)=2,IF(AL11=AL12,AJ12,IF(AL11=AL13,AJ13,IF(AL11=AL14,AJ14,""))),"")</f>
        <v/>
      </c>
      <c r="AW11" s="275"/>
      <c r="AX11" s="274" t="str">
        <f>IF(SUMIFS(F10:F15,I10:I15,AJ11,L10:L15,AX10)+SUMIFS(Q10:Q15,L10:L15,AJ11,I10:I15,AX10)=1,AX10,"")</f>
        <v/>
      </c>
      <c r="AY11" s="274" t="str">
        <f>IF(SUMIFS(F10:F15,I10:I15,AJ11,L10:L15,AY10)+SUMIFS(Q10:Q15,L10:L15,AJ11,I10:I15,AY10)=1,AY10,"")</f>
        <v/>
      </c>
      <c r="AZ11" s="276" t="str">
        <f>IF(SUMIFS(F10:F15,I10:I15,AJ11,L10:L15,AZ10)+SUMIFS(Q10:Q15,L10:L15,AJ11,I10:I15,AZ10)=1,AZ10,"")</f>
        <v/>
      </c>
      <c r="BA11" s="274">
        <f>IF(COUNTIF(AL11:AL14,AL11)=3,IF(BB11&gt;0,IF(OR(AND(BB11=BB12,BF11&gt;0),AND(BB11=BB13,BG11&gt;0),AND(BB11=BB14,BH11&gt;0)),BB11+5,BB11),0),0)</f>
        <v>0</v>
      </c>
      <c r="BB11" s="277">
        <f>SUM(BE11:BH11)</f>
        <v>0</v>
      </c>
      <c r="BC11" s="278" t="str">
        <f>IF(COUNTIF(AL11:AL14,AL11)=3,IF(AL11=AL12,AJ12,AJ13),"")</f>
        <v/>
      </c>
      <c r="BD11" s="278" t="str">
        <f>IF(COUNTIF(AL11:AL14,AL11)=3,IF(AL11=AL14,AJ14,AJ13),"")</f>
        <v/>
      </c>
      <c r="BE11" s="279"/>
      <c r="BF11" s="280" t="str">
        <f>IF(COUNTIF(BC11:BD11,BF10)=1,1000*(SUMIFS(J10:J15,I10:I15,AJ11,L10:L15,BF10)+SUMIFS(K10:K15,L10:L15,AJ11,I10:I15,BF10)-SUMIFS(K10:K15,I10:I15,AJ11,L10:L15,BF10)-SUMIFS(J10:J15,L10:L15,AJ11,I10:I15,BF10))+10*(SUMIFS(J10:J15,I10:I15,AJ11,L10:L15,BF10)+SUMIFS(K10:K15,L10:L15,AJ11,I10:I15,BF10)),"")</f>
        <v/>
      </c>
      <c r="BG11" s="278" t="str">
        <f>IF(COUNTIF(BC11:BD11,BG10)=1,1000*(SUMIFS(J10:J15,I10:I15,AJ11,L10:L15,BG10)+SUMIFS(K10:K15,L10:L15,AJ11,I10:I15,BG10)-SUMIFS(K10:K15,I10:I15,AJ11,L10:L15,BG10)-SUMIFS(J10:J15,L10:L15,AJ11,I10:I15,BG10))+10*(SUMIFS(J10:J15,I10:I15,AJ11,L10:L15,BG10)+SUMIFS(K10:K15,L10:L15,AJ11,I10:I15,BG10)),"")</f>
        <v/>
      </c>
      <c r="BH11" s="278" t="str">
        <f>IF(COUNTIF(BC11:BD11,BH10)=1,1000*(SUMIFS(J10:J15,I10:I15,AJ11,L10:L15,BH10)+SUMIFS(K10:K15,L10:L15,AJ11,I10:I15,BH10)-SUMIFS(K10:K15,I10:I15,AJ11,L10:L15,BH10)-SUMIFS(J10:J15,L10:L15,AJ11,I10:I15,BH10))+10*(SUMIFS(J10:J15,I10:I15,AJ11,L10:L15,BH10)+SUMIFS(K10:K15,L10:L15,AJ11,I10:I15,BH10)),"")</f>
        <v/>
      </c>
      <c r="BI11" s="273">
        <f>IF(COUNTIF(BJ11:BJ14,BJ11)=3,BJ11*10+BB11/100,IF(COUNTIF(BJ11:BJ14,BJ11)=2,IF(AND(BJ11=BJ12,AX11=2),BJ11*10+BB11+5,IF(AND(BJ11=BJ13,AY11=3),BJ11*10+BB11+5,IF(AND(BJ11=BJ14,AZ11=4),BJ11*10+BB11+5,BJ11*10))),BJ11*10))</f>
        <v>0</v>
      </c>
      <c r="BJ11" s="278">
        <f>IF(COUNTIF(AN11:AN14,AN11)=4,(AT11*10000)+(AR11*100),0)</f>
        <v>0</v>
      </c>
      <c r="BK11" s="361" t="str">
        <f>I10</f>
        <v>Allemagne</v>
      </c>
      <c r="BL11" s="362"/>
      <c r="BM11" s="311">
        <v>1</v>
      </c>
      <c r="BN11" s="311">
        <v>1.3</v>
      </c>
      <c r="BO11" s="311">
        <v>2.1</v>
      </c>
      <c r="BP11" s="311">
        <v>3.6</v>
      </c>
      <c r="BQ11" s="312">
        <v>7</v>
      </c>
      <c r="BR11" s="173"/>
      <c r="BS11" s="173"/>
    </row>
    <row r="12" spans="1:71" s="125" customFormat="1" ht="15.75" thickBot="1" x14ac:dyDescent="0.25">
      <c r="A12" s="194">
        <v>43999</v>
      </c>
      <c r="B12" s="168">
        <v>14</v>
      </c>
      <c r="C12" s="174"/>
      <c r="D12" s="175"/>
      <c r="E12" s="176">
        <f t="shared" si="0"/>
        <v>0</v>
      </c>
      <c r="F12" s="176">
        <f t="shared" si="1"/>
        <v>0</v>
      </c>
      <c r="G12" s="176">
        <f t="shared" si="2"/>
        <v>0</v>
      </c>
      <c r="H12" s="176">
        <f t="shared" si="3"/>
        <v>0</v>
      </c>
      <c r="I12" s="255" t="str">
        <f>VLOOKUP(B12,Grille!$B$6:$C$41,2,FALSE)</f>
        <v>Allemagne</v>
      </c>
      <c r="J12" s="315"/>
      <c r="K12" s="316"/>
      <c r="L12" s="269" t="str">
        <f>VLOOKUP(B12,Grille!$B$6:$D$41,3,FALSE)</f>
        <v>Hongrie</v>
      </c>
      <c r="M12" s="292">
        <f>VLOOKUP(B12,Grille!$B$6:$E$41,4,FALSE)</f>
        <v>1.2</v>
      </c>
      <c r="N12" s="292">
        <f>VLOOKUP(B12,Grille!$B$6:$F$41,5,FALSE)</f>
        <v>4.8</v>
      </c>
      <c r="O12" s="292">
        <f>VLOOKUP(B12,Grille!$B$6:$G$41,6,FALSE)</f>
        <v>7.8</v>
      </c>
      <c r="P12" s="258">
        <f t="shared" si="4"/>
        <v>0</v>
      </c>
      <c r="Q12" s="258">
        <f t="shared" si="5"/>
        <v>0</v>
      </c>
      <c r="R12" s="258">
        <f t="shared" si="6"/>
        <v>0</v>
      </c>
      <c r="S12" s="258">
        <f t="shared" si="7"/>
        <v>0</v>
      </c>
      <c r="T12" s="181"/>
      <c r="U12" s="299">
        <v>2</v>
      </c>
      <c r="V12" s="300" t="str">
        <f>VLOOKUP(U12,AI11:AS14,2,FALSE)</f>
        <v>Ecosse</v>
      </c>
      <c r="W12" s="299">
        <f>(3*Y12)+Z12</f>
        <v>0</v>
      </c>
      <c r="X12" s="301">
        <f>SUM(Y12:AA12)</f>
        <v>0</v>
      </c>
      <c r="Y12" s="301">
        <f>VLOOKUP(U12,AI11:AT14,7,FALSE)</f>
        <v>0</v>
      </c>
      <c r="Z12" s="301">
        <f>VLOOKUP(U12,AI11:AT14,8,FALSE)</f>
        <v>0</v>
      </c>
      <c r="AA12" s="301">
        <f>VLOOKUP(U12,AI11:AT14,9,FALSE)</f>
        <v>0</v>
      </c>
      <c r="AB12" s="301">
        <f>VLOOKUP(U12,AI11:AT14,10,FALSE)</f>
        <v>0</v>
      </c>
      <c r="AC12" s="301">
        <f>VLOOKUP(U12,AI11:AT14,11,FALSE)</f>
        <v>0</v>
      </c>
      <c r="AD12" s="302">
        <f>AB12-AC12</f>
        <v>0</v>
      </c>
      <c r="AE12" s="172"/>
      <c r="AF12" s="172"/>
      <c r="AG12" s="172">
        <f t="shared" ref="AG12:AG14" si="8">AK12-AH12-(IF(AND(AD16&gt;0,AD16&lt;5),AD16*10,0))</f>
        <v>-2</v>
      </c>
      <c r="AH12" s="270">
        <v>2</v>
      </c>
      <c r="AI12" s="271">
        <f>RANK(AG12,AG11:AG14)</f>
        <v>2</v>
      </c>
      <c r="AJ12" s="271" t="str">
        <f>L10</f>
        <v>Ecosse</v>
      </c>
      <c r="AK12" s="271">
        <f t="shared" ref="AK12:AK14" si="9">AL12+((AU12+BA12+BI12)*100000)+(AT12*1000)+(AR12*10)</f>
        <v>0</v>
      </c>
      <c r="AL12" s="272">
        <f t="shared" ref="AL12:AL14" si="10">(AN12*10000000000)</f>
        <v>0</v>
      </c>
      <c r="AM12" s="271">
        <f>SUMIF(I10:I15,AJ12,E10:E15)+SUMIF(L10:L15,AJ12,P10:P15)</f>
        <v>0</v>
      </c>
      <c r="AN12" s="271">
        <f>(3*AO12)+AP12</f>
        <v>0</v>
      </c>
      <c r="AO12" s="271">
        <f>SUMIF(I10:I15,AJ12,F10:F15)+SUMIF(L10:L15,AJ12,Q10:Q15)</f>
        <v>0</v>
      </c>
      <c r="AP12" s="271">
        <f>SUMIF(I10:I15,AJ12,G10:G15)+SUMIF(L10:L15,AJ12,R10:R15)</f>
        <v>0</v>
      </c>
      <c r="AQ12" s="271">
        <f>SUMIF(I10:I15,AJ12,H10:H15)+SUMIF(L10:L15,AJ12,S10:S15)</f>
        <v>0</v>
      </c>
      <c r="AR12" s="271">
        <f>SUMIF(I10:I15,AJ12,J10:J15)+SUMIF(L10:L15,AJ12,K10:K15)</f>
        <v>0</v>
      </c>
      <c r="AS12" s="271">
        <f>SUMIF(I10:I15,AJ12,K10:K15)+SUMIF(L10:L15,AJ12,J10:J15)</f>
        <v>0</v>
      </c>
      <c r="AT12" s="271">
        <f>AR12-AS12</f>
        <v>0</v>
      </c>
      <c r="AU12" s="273">
        <f>IF(AND(AV12&lt;&gt;"",COUNTIF(AW12:AZ12,AV12)=1),1000,0)</f>
        <v>0</v>
      </c>
      <c r="AV12" s="274" t="str">
        <f>IF(COUNTIF(AL11:AL14,AL12)=2,IF(AL12=AL11,AJ11,IF(AL12=AL13,AJ13,IF(AL12=AL14,AJ14,""))),"")</f>
        <v/>
      </c>
      <c r="AW12" s="274" t="str">
        <f>IF(SUMIFS(F10:F15,I10:I15,AJ12,L10:L15,AW10)+SUMIFS(Q10:Q15,L10:L15,AJ12,I10:I15,AW10)=1,AW10,"")</f>
        <v/>
      </c>
      <c r="AX12" s="275"/>
      <c r="AY12" s="274" t="str">
        <f>IF(SUMIFS(F10:F15,I10:I15,AJ12,L10:L15,AY10)+SUMIFS(Q10:Q15,L10:L15,AJ12,I10:I15,AY10)=1,AY10,"")</f>
        <v/>
      </c>
      <c r="AZ12" s="276" t="str">
        <f>IF(SUMIFS(F10:F15,I10:I15,AJ12,L10:L15,AZ10)+SUMIFS(Q10:Q15,L10:L15,AJ12,I10:I15,AZ10)=1,AZ10,"")</f>
        <v/>
      </c>
      <c r="BA12" s="274">
        <f>IF(COUNTIF(AL11:AL14,AL12)=3,IF(BB12&gt;0,IF(OR(AND(BB12=BB11,BE12&gt;0),AND(BB12=BB13,BG12&gt;0),AND(BB12=BB14,BH12&gt;0)),BB12+5,BB12),0),0)</f>
        <v>0</v>
      </c>
      <c r="BB12" s="277">
        <f>SUM(BE12:BH12)</f>
        <v>0</v>
      </c>
      <c r="BC12" s="278" t="str">
        <f>IF(COUNTIF(AL11:AL14,AL12)=3,IF(AL12=AL11,AJ11,AJ13),"")</f>
        <v/>
      </c>
      <c r="BD12" s="278" t="str">
        <f>IF(COUNTIF(AL11:AL14,AL12)=3,IF(AL12=AL14,AJ14,AJ13),"")</f>
        <v/>
      </c>
      <c r="BE12" s="278" t="str">
        <f>IF(COUNTIF(BC12:BD12,BE10)=1,1000*(SUMIFS(J10:J15,I10:I15,AJ12,L10:L15,BE10)+SUMIFS(K10:K15,L10:L15,AJ12,I10:I15,BE10)-SUMIFS(K10:K15,I10:I15,AJ12,L10:L15,BE10)-SUMIFS(J10:J15,L10:L15,AJ12,I10:I15,BE10))+10*(SUMIFS(J10:J15,I10:I15,AJ12,L10:L15,BE10)+SUMIFS(K10:K15,L10:L15,AJ12,I10:I15,BE10)),"")</f>
        <v/>
      </c>
      <c r="BF12" s="279"/>
      <c r="BG12" s="278" t="str">
        <f>IF(COUNTIF(BC12:BD12,BG10)=1,1000*(SUMIFS(J10:J15,I10:I15,AJ12,L10:L15,BG10)+SUMIFS(K10:K15,L10:L15,AJ12,I10:I15,BG10)-SUMIFS(K10:K15,I10:I15,AJ12,L10:L15,BG10)-SUMIFS(J10:J15,L10:L15,AJ12,I10:I15,BG10))+10*(SUMIFS(J10:J15,I10:I15,AJ12,L10:L15,BG10)+SUMIFS(K10:K15,L10:L15,AJ12,I10:I15,BG10)),"")</f>
        <v/>
      </c>
      <c r="BH12" s="278" t="str">
        <f>IF(COUNTIF(BC12:BD12,BH10)=1,1000*(SUMIFS(J10:J15,I10:I15,AJ12,L10:L15,BH10)+SUMIFS(K10:K15,L10:L15,AJ12,I10:I15,BH10)-SUMIFS(K10:K15,I10:I15,AJ12,L10:L15,BH10)-SUMIFS(J10:J15,L10:L15,AJ12,I10:I15,BH10))+10*(SUMIFS(J10:J15,I10:I15,AJ12,L10:L15,BH10)+SUMIFS(K10:K15,L10:L15,AJ12,I10:I15,BH10)),"")</f>
        <v/>
      </c>
      <c r="BI12" s="273">
        <f>IF(COUNTIF(BJ11:BJ14,BJ12)=3,BJ12*10+BB12/100,IF(COUNTIF(BJ11:BJ14,BJ12)=2,IF(AND(BJ11=BJ12,AW12=1),BJ12*10+BB12+5,IF(AND(BJ12=BJ13,AY12=3),BJ12*10+BB12+5,IF(AND(BJ12=BJ14,AZ12=4),BJ12*10+BB12+5,BJ12*10))),BJ12*10))</f>
        <v>0</v>
      </c>
      <c r="BJ12" s="278">
        <f>IF(COUNTIF(AN11:AN14,AN12)=4,(AT12*10000)+(AR12*100),0)</f>
        <v>0</v>
      </c>
      <c r="BK12" s="361" t="str">
        <f>L10</f>
        <v>Ecosse</v>
      </c>
      <c r="BL12" s="362"/>
      <c r="BM12" s="311">
        <v>1.7</v>
      </c>
      <c r="BN12" s="311">
        <v>4</v>
      </c>
      <c r="BO12" s="311">
        <v>12</v>
      </c>
      <c r="BP12" s="311">
        <v>35</v>
      </c>
      <c r="BQ12" s="312">
        <v>100</v>
      </c>
      <c r="BR12" s="173"/>
      <c r="BS12" s="173"/>
    </row>
    <row r="13" spans="1:71" s="125" customFormat="1" ht="15.75" thickBot="1" x14ac:dyDescent="0.25">
      <c r="A13" s="194">
        <v>43999</v>
      </c>
      <c r="B13" s="168">
        <v>15</v>
      </c>
      <c r="C13" s="174"/>
      <c r="D13" s="175"/>
      <c r="E13" s="176">
        <f t="shared" si="0"/>
        <v>0</v>
      </c>
      <c r="F13" s="176">
        <f t="shared" si="1"/>
        <v>0</v>
      </c>
      <c r="G13" s="176">
        <f t="shared" si="2"/>
        <v>0</v>
      </c>
      <c r="H13" s="176">
        <f t="shared" si="3"/>
        <v>0</v>
      </c>
      <c r="I13" s="255" t="str">
        <f>VLOOKUP(B13,Grille!$B$6:$C$41,2,FALSE)</f>
        <v>Ecosse</v>
      </c>
      <c r="J13" s="315"/>
      <c r="K13" s="316"/>
      <c r="L13" s="269" t="str">
        <f>VLOOKUP(B13,Grille!$B$6:$D$41,3,FALSE)</f>
        <v>Suisse</v>
      </c>
      <c r="M13" s="292">
        <f>VLOOKUP(B13,Grille!$B$6:$E$41,4,FALSE)</f>
        <v>3.3</v>
      </c>
      <c r="N13" s="292">
        <f>VLOOKUP(B13,Grille!$B$6:$F$41,5,FALSE)</f>
        <v>3.3</v>
      </c>
      <c r="O13" s="292">
        <f>VLOOKUP(B13,Grille!$B$6:$G$41,6,FALSE)</f>
        <v>1.9</v>
      </c>
      <c r="P13" s="258">
        <f t="shared" si="4"/>
        <v>0</v>
      </c>
      <c r="Q13" s="258">
        <f t="shared" si="5"/>
        <v>0</v>
      </c>
      <c r="R13" s="258">
        <f t="shared" si="6"/>
        <v>0</v>
      </c>
      <c r="S13" s="258">
        <f t="shared" si="7"/>
        <v>0</v>
      </c>
      <c r="T13" s="181"/>
      <c r="U13" s="303">
        <v>3</v>
      </c>
      <c r="V13" s="304" t="str">
        <f>VLOOKUP(U13,AI11:AS14,2,FALSE)</f>
        <v>Hongrie</v>
      </c>
      <c r="W13" s="303">
        <f>(3*Y13)+Z13</f>
        <v>0</v>
      </c>
      <c r="X13" s="305">
        <f>SUM(Y13:AA13)</f>
        <v>0</v>
      </c>
      <c r="Y13" s="305">
        <f>VLOOKUP(U13,AI11:AT14,7,FALSE)</f>
        <v>0</v>
      </c>
      <c r="Z13" s="305">
        <f>VLOOKUP(U13,AI11:AT14,8,FALSE)</f>
        <v>0</v>
      </c>
      <c r="AA13" s="305">
        <f>VLOOKUP(U13,AI11:AT14,9,FALSE)</f>
        <v>0</v>
      </c>
      <c r="AB13" s="305">
        <f>VLOOKUP(U13,AI11:AT14,10,FALSE)</f>
        <v>0</v>
      </c>
      <c r="AC13" s="305">
        <f>VLOOKUP(U13,AI11:AT14,11,FALSE)</f>
        <v>0</v>
      </c>
      <c r="AD13" s="306">
        <f>AB13-AC13</f>
        <v>0</v>
      </c>
      <c r="AE13" s="172"/>
      <c r="AF13" s="172"/>
      <c r="AG13" s="172">
        <f t="shared" si="8"/>
        <v>-3</v>
      </c>
      <c r="AH13" s="270">
        <v>3</v>
      </c>
      <c r="AI13" s="271">
        <f>RANK(AG13,AG11:AG14)</f>
        <v>3</v>
      </c>
      <c r="AJ13" s="271" t="str">
        <f>I11</f>
        <v>Hongrie</v>
      </c>
      <c r="AK13" s="271">
        <f t="shared" si="9"/>
        <v>0</v>
      </c>
      <c r="AL13" s="272">
        <f t="shared" si="10"/>
        <v>0</v>
      </c>
      <c r="AM13" s="271">
        <f>SUMIF(I10:I15,AJ13,E10:E15)+SUMIF(L10:L15,AJ13,P10:P15)</f>
        <v>0</v>
      </c>
      <c r="AN13" s="271">
        <f>(3*AO13)+AP13</f>
        <v>0</v>
      </c>
      <c r="AO13" s="271">
        <f>SUMIF(I10:I15,AJ13,F10:F15)+SUMIF(L10:L15,AJ13,Q10:Q15)</f>
        <v>0</v>
      </c>
      <c r="AP13" s="271">
        <f>SUMIF(I10:I15,AJ13,G10:G15)+SUMIF(L10:L15,AJ13,R10:R15)</f>
        <v>0</v>
      </c>
      <c r="AQ13" s="271">
        <f>SUMIF(I10:I15,AJ13,H10:H15)+SUMIF(L10:L15,AJ13,S10:S15)</f>
        <v>0</v>
      </c>
      <c r="AR13" s="271">
        <f>SUMIF(I10:I15,AJ13,J10:J15)+SUMIF(L10:L15,AJ13,K10:K15)</f>
        <v>0</v>
      </c>
      <c r="AS13" s="271">
        <f>SUMIF(I10:I15,AJ13,K10:K15)+SUMIF(L10:L15,AJ13,J10:J15)</f>
        <v>0</v>
      </c>
      <c r="AT13" s="271">
        <f>AR13-AS13</f>
        <v>0</v>
      </c>
      <c r="AU13" s="273">
        <f>IF(AND(AV13&lt;&gt;"",COUNTIF(AW13:AZ13,AV13)=1),1000,0)</f>
        <v>0</v>
      </c>
      <c r="AV13" s="274" t="str">
        <f>IF(COUNTIF(AL11:AL14,AL13)=2,IF(AL13=AL11,AJ11,IF(AL13=AL12,AJ12,IF(AL13=AL14,AJ14,""))),"")</f>
        <v/>
      </c>
      <c r="AW13" s="274" t="str">
        <f>IF(SUMIFS(F10:F15,I10:I15,AJ13,L10:L15,AW10)+SUMIFS(Q10:Q15,L10:L15,AJ13,I10:I15,AW10)=1,AW10,"")</f>
        <v/>
      </c>
      <c r="AX13" s="274" t="str">
        <f>IF(SUMIFS(F10:F15,I10:I15,AJ13,L10:L15,AX10)+SUMIFS(Q10:Q15,L10:L15,AJ13,I10:I15,AX10)=1,AX10,"")</f>
        <v/>
      </c>
      <c r="AY13" s="275"/>
      <c r="AZ13" s="276" t="str">
        <f>IF(SUMIFS(F10:F15,I10:I15,AJ13,L10:L15,AZ10)+SUMIFS(Q10:Q15,L10:L15,AJ13,I10:I15,AZ10)=1,AZ10,"")</f>
        <v/>
      </c>
      <c r="BA13" s="274">
        <f>IF(COUNTIF(AL11:AL14,AL13)=3,IF(BB13&gt;0,IF(OR(AND(BB13=BB11,BE13&gt;0),AND(BB13=BB12,BF13&gt;0),AND(BB13=BB14,BH13&gt;0)),BB13+5,BB13),0),0)</f>
        <v>0</v>
      </c>
      <c r="BB13" s="277">
        <f>SUM(BE13:BH13)</f>
        <v>0</v>
      </c>
      <c r="BC13" s="278" t="str">
        <f>IF(COUNTIF(AL11:AL14,AL13)=3,IF(AL13=AL11,AJ11,AJ12),"")</f>
        <v/>
      </c>
      <c r="BD13" s="278" t="str">
        <f>IF(COUNTIF(AL11:AL14,AL13)=3,IF(AL13=AL14,AJ14,AJ12),"")</f>
        <v/>
      </c>
      <c r="BE13" s="278" t="str">
        <f>IF(COUNTIF(BC13:BD13,BE10)=1,1000*(SUMIFS(J10:J15,I10:I15,AJ13,L10:L15,BE10)+SUMIFS(K10:K15,L10:L15,AJ13,I10:I15,BE10)-SUMIFS(K10:K15,I10:I15,AJ13,L10:L15,BE10)-SUMIFS(J10:J15,L10:L15,AJ13,I10:I15,BE10))+10*(SUMIFS(J10:J15,I10:I15,AJ13,L10:L15,BE10)+SUMIFS(K10:K15,L10:L15,AJ13,I10:I15,BE10)),"")</f>
        <v/>
      </c>
      <c r="BF13" s="278" t="str">
        <f>IF(COUNTIF(BC13:BD13,BF10)=1,1000*(SUMIFS(J10:J15,I10:I15,AJ13,L10:L15,BF10)+SUMIFS(K10:K15,L10:L15,AJ13,I10:I15,BF10)-SUMIFS(K10:K15,I10:I15,AJ13,L10:L15,BF10)-SUMIFS(J10:J15,L10:L15,AJ13,I10:I15,BF10))+10*(SUMIFS(J10:J15,I10:I15,AJ13,L10:L15,BF10)+SUMIFS(K10:K15,L10:L15,AJ13,I10:I15,BF10)),"")</f>
        <v/>
      </c>
      <c r="BG13" s="279"/>
      <c r="BH13" s="278" t="str">
        <f>IF(COUNTIF(BC13:BD13,BH10)=1,1000*(SUMIFS(J10:J15,I10:I15,AJ13,L10:L15,BH10)+SUMIFS(K10:K15,L10:L15,AJ13,I10:I15,BH10)-SUMIFS(K10:K15,I10:I15,AJ13,L10:L15,BH10)-SUMIFS(J10:J15,L10:L15,AJ13,I10:I15,BH10))+10*(SUMIFS(J10:J15,I10:I15,AJ13,L10:L15,BH10)+SUMIFS(K10:K15,L10:L15,AJ13,I10:I15,BH10)),"")</f>
        <v/>
      </c>
      <c r="BI13" s="273">
        <f>IF(COUNTIF(BJ11:BJ14,BJ13)=3,BJ13*10+BB13/100,IF(COUNTIF(BJ11:BJ14,BJ13)=2,IF(AND(BJ11=BJ13,AW13=1),BJ13*10+BB13+5,IF(AND(BJ12=BJ13,AX13=2),BJ13*10+BB13+5,IF(AND(BJ13=BJ14,AZ13=4),BJ13*10+BB13+5,BJ13*10))),BJ13*10))</f>
        <v>0</v>
      </c>
      <c r="BJ13" s="278">
        <f>IF(COUNTIF(AN11:AN14,AN13)=4,(AT13*10000)+(AR13*100),0)</f>
        <v>0</v>
      </c>
      <c r="BK13" s="361" t="str">
        <f>I11</f>
        <v>Hongrie</v>
      </c>
      <c r="BL13" s="362"/>
      <c r="BM13" s="311">
        <v>1.6</v>
      </c>
      <c r="BN13" s="311">
        <v>3.7</v>
      </c>
      <c r="BO13" s="311">
        <v>9</v>
      </c>
      <c r="BP13" s="311">
        <v>30</v>
      </c>
      <c r="BQ13" s="312">
        <v>100</v>
      </c>
      <c r="BR13" s="173"/>
      <c r="BS13" s="173"/>
    </row>
    <row r="14" spans="1:71" s="125" customFormat="1" ht="15.75" thickBot="1" x14ac:dyDescent="0.25">
      <c r="A14" s="194">
        <v>44003</v>
      </c>
      <c r="B14" s="168">
        <v>25</v>
      </c>
      <c r="C14" s="174"/>
      <c r="D14" s="175"/>
      <c r="E14" s="176">
        <f t="shared" si="0"/>
        <v>0</v>
      </c>
      <c r="F14" s="176">
        <f t="shared" si="1"/>
        <v>0</v>
      </c>
      <c r="G14" s="176">
        <f t="shared" si="2"/>
        <v>0</v>
      </c>
      <c r="H14" s="176">
        <f t="shared" si="3"/>
        <v>0</v>
      </c>
      <c r="I14" s="255" t="str">
        <f>VLOOKUP(B14,Grille!$B$6:$C$41,2,FALSE)</f>
        <v>Ecosse</v>
      </c>
      <c r="J14" s="315"/>
      <c r="K14" s="316"/>
      <c r="L14" s="269" t="str">
        <f>VLOOKUP(B14,Grille!$B$6:$D$41,3,FALSE)</f>
        <v>Hongrie</v>
      </c>
      <c r="M14" s="292">
        <f>VLOOKUP(B14,Grille!$B$6:$E$41,4,FALSE)</f>
        <v>1</v>
      </c>
      <c r="N14" s="292">
        <f>VLOOKUP(B14,Grille!$B$6:$F$41,5,FALSE)</f>
        <v>1</v>
      </c>
      <c r="O14" s="292">
        <f>VLOOKUP(B14,Grille!$B$6:$G$41,6,FALSE)</f>
        <v>1</v>
      </c>
      <c r="P14" s="258">
        <f t="shared" si="4"/>
        <v>0</v>
      </c>
      <c r="Q14" s="258">
        <f t="shared" si="5"/>
        <v>0</v>
      </c>
      <c r="R14" s="258">
        <f t="shared" si="6"/>
        <v>0</v>
      </c>
      <c r="S14" s="258">
        <f t="shared" si="7"/>
        <v>0</v>
      </c>
      <c r="T14" s="181"/>
      <c r="U14" s="307">
        <v>4</v>
      </c>
      <c r="V14" s="308" t="str">
        <f>VLOOKUP(U14,AI11:AS14,2,FALSE)</f>
        <v>Suisse</v>
      </c>
      <c r="W14" s="307">
        <f>(3*Y14)+Z14</f>
        <v>0</v>
      </c>
      <c r="X14" s="309">
        <f>SUM(Y14:AA14)</f>
        <v>0</v>
      </c>
      <c r="Y14" s="309">
        <f>VLOOKUP(U14,AI11:AT14,7,FALSE)</f>
        <v>0</v>
      </c>
      <c r="Z14" s="309">
        <f>VLOOKUP(U14,AI11:AT14,8,FALSE)</f>
        <v>0</v>
      </c>
      <c r="AA14" s="309">
        <f>VLOOKUP(U14,AI11:AT14,9,FALSE)</f>
        <v>0</v>
      </c>
      <c r="AB14" s="309">
        <f>VLOOKUP(U14,AI11:AT14,10,FALSE)</f>
        <v>0</v>
      </c>
      <c r="AC14" s="309">
        <f>VLOOKUP(U14,AI11:AT14,11,FALSE)</f>
        <v>0</v>
      </c>
      <c r="AD14" s="310">
        <f>AB14-AC14</f>
        <v>0</v>
      </c>
      <c r="AE14" s="172"/>
      <c r="AF14" s="172"/>
      <c r="AG14" s="172">
        <f t="shared" si="8"/>
        <v>-4</v>
      </c>
      <c r="AH14" s="281">
        <v>4</v>
      </c>
      <c r="AI14" s="282">
        <f>RANK(AG14,AG11:AG14)</f>
        <v>4</v>
      </c>
      <c r="AJ14" s="282" t="str">
        <f>L11</f>
        <v>Suisse</v>
      </c>
      <c r="AK14" s="271">
        <f t="shared" si="9"/>
        <v>0</v>
      </c>
      <c r="AL14" s="272">
        <f t="shared" si="10"/>
        <v>0</v>
      </c>
      <c r="AM14" s="282">
        <f>SUMIF(I10:I15,AJ14,E10:E15)+SUMIF(L10:L15,AJ14,P10:P15)</f>
        <v>0</v>
      </c>
      <c r="AN14" s="282">
        <f>(3*AO14)+AP14</f>
        <v>0</v>
      </c>
      <c r="AO14" s="282">
        <f>SUMIF(I10:I15,AJ14,F10:F15)+SUMIF(L10:L15,AJ14,Q10:Q15)</f>
        <v>0</v>
      </c>
      <c r="AP14" s="282">
        <f>SUMIF(I10:I15,AJ14,G10:G15)+SUMIF(L10:L15,AJ14,R10:R15)</f>
        <v>0</v>
      </c>
      <c r="AQ14" s="282">
        <f>SUMIF(I10:I15,AJ14,H10:H15)+SUMIF(L10:L15,AJ14,S10:S15)</f>
        <v>0</v>
      </c>
      <c r="AR14" s="282">
        <f>SUMIF(I10:I15,AJ14,J10:J15)+SUMIF(L10:L15,AJ14,K10:K15)</f>
        <v>0</v>
      </c>
      <c r="AS14" s="282">
        <f>SUMIF(I10:I15,AJ14,K10:K15)+SUMIF(L10:L15,AJ14,J10:J15)</f>
        <v>0</v>
      </c>
      <c r="AT14" s="282">
        <f>AR14-AS14</f>
        <v>0</v>
      </c>
      <c r="AU14" s="283">
        <f>IF(AND(AV14&lt;&gt;"",COUNTIF(AW14:AZ14,AV14)=1),1000,0)</f>
        <v>0</v>
      </c>
      <c r="AV14" s="284" t="str">
        <f>IF(COUNTIF(AL11:AL14,AL14)=2,IF(AL14=AL11,AJ11,IF(AL14=AL12,AJ12,IF(AL14=AL13,AJ13,""))),"")</f>
        <v/>
      </c>
      <c r="AW14" s="284" t="str">
        <f>IF(SUMIFS(F10:F15,I10:I15,AJ14,L10:L15,AW10)+SUMIFS(Q10:Q15,L10:L15,AJ14,I10:I15,AW10)=1,AW10,"")</f>
        <v/>
      </c>
      <c r="AX14" s="284" t="str">
        <f>IF(SUMIFS(F10:F15,I10:I15,AJ14,L10:L15,AX10)+SUMIFS(Q10:Q15,L10:L15,AJ14,I10:I15,AX10)=1,AX10,"")</f>
        <v/>
      </c>
      <c r="AY14" s="284" t="str">
        <f>IF(SUMIFS(F10:F15,I10:I15,AJ14,L10:L15,AY10)+SUMIFS(Q10:Q15,L10:L15,AJ14,I10:I15,AY10)=1,AY10,"")</f>
        <v/>
      </c>
      <c r="AZ14" s="285"/>
      <c r="BA14" s="274">
        <f>IF(COUNTIF(AL11:AL14,AL14)=3,IF(BB14&gt;0,IF(OR(AND(BB14=BB11,BE14&gt;0),AND(BB14=BB12,BF14&gt;0),AND(BB14=BB13,BG14&gt;0)),BB14+5,BB14),0),0)</f>
        <v>0</v>
      </c>
      <c r="BB14" s="286">
        <f>SUM(BE14:BH14)</f>
        <v>0</v>
      </c>
      <c r="BC14" s="287" t="str">
        <f>IF(COUNTIF(AL11:AL14,AL14)=3,IF(AL14=AL11,AJ11,AJ12),"")</f>
        <v/>
      </c>
      <c r="BD14" s="287" t="str">
        <f>IF(COUNTIF(AL11:AL14,AL14)=3,IF(AL14=AL13,AJ13,AJ12),"")</f>
        <v/>
      </c>
      <c r="BE14" s="287" t="str">
        <f>IF(COUNTIF(BC14:BD14,BE10)=1,1000*(SUMIFS(J10:J15,I10:I15,AJ14,L10:L15,BE10)+SUMIFS(K10:K15,L10:L15,AJ14,I10:I15,BE10)-SUMIFS(K10:K15,I10:I15,AJ14,L10:L15,BE10)-SUMIFS(J10:J15,L10:L15,AJ14,I10:I15,BE10))+10*(SUMIFS(J10:J15,I10:I15,AJ14,L10:L15,BE10)+SUMIFS(K10:K15,L10:L15,AJ14,I10:I15,BE10)),"")</f>
        <v/>
      </c>
      <c r="BF14" s="287" t="str">
        <f>IF(COUNTIF(BC14:BD14,BF10)=1,1000*(SUMIFS(J10:J15,I10:I15,AJ14,L10:L15,BF10)+SUMIFS(K10:K15,L10:L15,AJ14,I10:I15,BF10)-SUMIFS(K10:K15,I10:I15,AJ14,L10:L15,BF10)-SUMIFS(J10:J15,L10:L15,AJ14,I10:I15,BF10))+10*(SUMIFS(J10:J15,I10:I15,AJ14,L10:L15,BF10)+SUMIFS(K10:K15,L10:L15,AJ14,I10:I15,BF10)),"")</f>
        <v/>
      </c>
      <c r="BG14" s="287" t="str">
        <f>IF(COUNTIF(BC14:BD14,BG10)=1,1000*(SUMIFS(J10:J15,I10:I15,AJ14,L10:L15,BG10)+SUMIFS(K10:K15,L10:L15,AJ14,I10:I15,BG10)-SUMIFS(K10:K15,I10:I15,AJ14,L10:L15,BG10)-SUMIFS(J10:J15,L10:L15,AJ14,I10:I15,BG10))+10*(SUMIFS(J10:J15,I10:I15,AJ14,L10:L15,BG10)+SUMIFS(K10:K15,L10:L15,AJ14,I10:I15,BG10)),"")</f>
        <v/>
      </c>
      <c r="BH14" s="288"/>
      <c r="BI14" s="273">
        <f>IF(COUNTIF(BJ11:BJ14,BJ14)=3,BJ14*10+BB14/100,IF(COUNTIF(BJ11:BJ14,BJ14)=2,IF(AND(BJ11=BJ14,AW14=1),BJ14*10+BB14+5,IF(AND(BJ12=BJ14,AX14=2),BJ14*10+BB14+5,IF(AND(BJ13=BJ14,AY14=3),BJ14*10+BB14+5,BJ14*10))),BJ14*10))</f>
        <v>0</v>
      </c>
      <c r="BJ14" s="278">
        <f>IF(COUNTIF(AN11:AN14,AN14)=4,(AT14*10000)+(AR14*100),0)</f>
        <v>0</v>
      </c>
      <c r="BK14" s="361" t="str">
        <f>L11</f>
        <v>Suisse</v>
      </c>
      <c r="BL14" s="362"/>
      <c r="BM14" s="311">
        <v>1.5</v>
      </c>
      <c r="BN14" s="311">
        <v>3.2</v>
      </c>
      <c r="BO14" s="311">
        <v>9</v>
      </c>
      <c r="BP14" s="311">
        <v>25</v>
      </c>
      <c r="BQ14" s="312">
        <v>100</v>
      </c>
      <c r="BR14" s="173"/>
      <c r="BS14" s="173"/>
    </row>
    <row r="15" spans="1:71" s="125" customFormat="1" ht="15.75" thickBot="1" x14ac:dyDescent="0.25">
      <c r="A15" s="194">
        <v>44003</v>
      </c>
      <c r="B15" s="168">
        <v>26</v>
      </c>
      <c r="C15" s="177"/>
      <c r="D15" s="178"/>
      <c r="E15" s="179">
        <f t="shared" si="0"/>
        <v>0</v>
      </c>
      <c r="F15" s="179">
        <f t="shared" si="1"/>
        <v>0</v>
      </c>
      <c r="G15" s="179">
        <f t="shared" si="2"/>
        <v>0</v>
      </c>
      <c r="H15" s="179">
        <f t="shared" si="3"/>
        <v>0</v>
      </c>
      <c r="I15" s="256" t="str">
        <f>VLOOKUP(B15,Grille!$B$6:$C$41,2,FALSE)</f>
        <v>Suisse</v>
      </c>
      <c r="J15" s="317"/>
      <c r="K15" s="318"/>
      <c r="L15" s="289" t="str">
        <f>VLOOKUP(B15,Grille!$B$6:$D$41,3,FALSE)</f>
        <v>Allemagne</v>
      </c>
      <c r="M15" s="292">
        <f>VLOOKUP(B15,Grille!$B$6:$E$41,4,FALSE)</f>
        <v>1</v>
      </c>
      <c r="N15" s="292">
        <f>VLOOKUP(B15,Grille!$B$6:$F$41,5,FALSE)</f>
        <v>1</v>
      </c>
      <c r="O15" s="292">
        <f>VLOOKUP(B15,Grille!$B$6:$G$41,6,FALSE)</f>
        <v>1</v>
      </c>
      <c r="P15" s="258">
        <f t="shared" si="4"/>
        <v>0</v>
      </c>
      <c r="Q15" s="258">
        <f t="shared" si="5"/>
        <v>0</v>
      </c>
      <c r="R15" s="258">
        <f t="shared" si="6"/>
        <v>0</v>
      </c>
      <c r="S15" s="258">
        <f t="shared" si="7"/>
        <v>0</v>
      </c>
      <c r="T15" s="181"/>
      <c r="U15" s="180" t="str">
        <f>IF(AND(SUM(X11:X14)=12,COUNTIF(AK11:AK14,VLOOKUP(AJ11,AJ11:AK14,2,FALSE))&gt;1),CONCATENATE("Des nations sont ex-aequos. Classement final de ",AJ11," : "),"")</f>
        <v/>
      </c>
      <c r="V15" s="180"/>
      <c r="W15" s="181"/>
      <c r="X15" s="181"/>
      <c r="Y15" s="181"/>
      <c r="Z15" s="181"/>
      <c r="AA15" s="181"/>
      <c r="AB15" s="181"/>
      <c r="AC15" s="181"/>
      <c r="AD15" s="196"/>
      <c r="AE15" s="172"/>
      <c r="AF15" s="172"/>
      <c r="AG15" s="172"/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290"/>
      <c r="BB15" s="290"/>
      <c r="BC15" s="290"/>
      <c r="BD15" s="290"/>
      <c r="BE15" s="290"/>
      <c r="BF15" s="290"/>
      <c r="BG15" s="290"/>
      <c r="BH15" s="290"/>
      <c r="BI15" s="290"/>
      <c r="BJ15" s="290"/>
      <c r="BK15" s="290"/>
      <c r="BL15" s="290"/>
      <c r="BM15" s="291"/>
      <c r="BN15" s="291"/>
      <c r="BO15" s="291"/>
      <c r="BP15" s="291"/>
      <c r="BQ15" s="291"/>
      <c r="BR15" s="173"/>
      <c r="BS15" s="173"/>
    </row>
    <row r="16" spans="1:71" x14ac:dyDescent="0.2">
      <c r="A16" s="195"/>
      <c r="B16" s="156"/>
      <c r="C16" s="182"/>
      <c r="D16" s="183"/>
      <c r="E16" s="184"/>
      <c r="F16" s="184"/>
      <c r="G16" s="184"/>
      <c r="H16" s="184"/>
      <c r="I16" s="185"/>
      <c r="J16" s="183"/>
      <c r="K16" s="183"/>
      <c r="L16" s="185"/>
      <c r="M16" s="158"/>
      <c r="N16" s="158"/>
      <c r="O16" s="158"/>
      <c r="P16" s="166"/>
      <c r="Q16" s="166"/>
      <c r="R16" s="166"/>
      <c r="S16" s="166"/>
      <c r="T16" s="159"/>
      <c r="U16" s="180" t="str">
        <f>IF(AND(SUM(X11:X14)=12,COUNTIF(AK11:AK14,VLOOKUP(AJ12,AJ11:AK14,2,FALSE))&gt;1),CONCATENATE("Des nations sont ex-aequos. Classement final de ",AJ12," : "),"")</f>
        <v/>
      </c>
      <c r="V16" s="180"/>
      <c r="W16" s="181"/>
      <c r="X16" s="181"/>
      <c r="Y16" s="181"/>
      <c r="Z16" s="181"/>
      <c r="AA16" s="181"/>
      <c r="AB16" s="181"/>
      <c r="AC16" s="181"/>
      <c r="AD16" s="196"/>
      <c r="AE16" s="172"/>
      <c r="AF16" s="172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  <c r="BI16" s="159"/>
      <c r="BJ16" s="159"/>
      <c r="BK16" s="172"/>
      <c r="BL16" s="172"/>
      <c r="BM16" s="186"/>
      <c r="BN16" s="186"/>
      <c r="BO16" s="186"/>
      <c r="BP16" s="186"/>
      <c r="BQ16" s="186"/>
      <c r="BR16" s="159"/>
      <c r="BS16" s="159"/>
    </row>
    <row r="17" spans="1:71" x14ac:dyDescent="0.2">
      <c r="A17" s="195"/>
      <c r="B17" s="156"/>
      <c r="C17" s="182"/>
      <c r="D17" s="183"/>
      <c r="E17" s="184"/>
      <c r="F17" s="184"/>
      <c r="G17" s="184"/>
      <c r="H17" s="184"/>
      <c r="I17" s="185"/>
      <c r="J17" s="183"/>
      <c r="K17" s="183"/>
      <c r="L17" s="185"/>
      <c r="M17" s="158"/>
      <c r="N17" s="158"/>
      <c r="O17" s="158"/>
      <c r="P17" s="166"/>
      <c r="Q17" s="166"/>
      <c r="R17" s="166"/>
      <c r="S17" s="166"/>
      <c r="T17" s="159"/>
      <c r="U17" s="180" t="str">
        <f>IF(AND(SUM(X11:X14)=12,COUNTIF(AK11:AK14,VLOOKUP(AJ13,AJ11:AK14,2,FALSE))&gt;1),CONCATENATE("Des nations sont ex-aequos. Classement final de ",AJ13," : "),"")</f>
        <v/>
      </c>
      <c r="V17" s="180"/>
      <c r="W17" s="181"/>
      <c r="X17" s="181"/>
      <c r="Y17" s="181"/>
      <c r="Z17" s="181"/>
      <c r="AA17" s="181"/>
      <c r="AB17" s="181"/>
      <c r="AC17" s="181"/>
      <c r="AD17" s="196"/>
      <c r="AE17" s="172"/>
      <c r="AF17" s="172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72"/>
      <c r="BL17" s="172"/>
      <c r="BM17" s="186"/>
      <c r="BN17" s="186"/>
      <c r="BO17" s="186"/>
      <c r="BP17" s="186"/>
      <c r="BQ17" s="186"/>
      <c r="BR17" s="159"/>
      <c r="BS17" s="159"/>
    </row>
    <row r="18" spans="1:71" x14ac:dyDescent="0.2">
      <c r="A18" s="195"/>
      <c r="B18" s="156"/>
      <c r="C18" s="182"/>
      <c r="D18" s="183"/>
      <c r="E18" s="184"/>
      <c r="F18" s="184"/>
      <c r="G18" s="184"/>
      <c r="H18" s="184"/>
      <c r="I18" s="185"/>
      <c r="J18" s="183"/>
      <c r="K18" s="183"/>
      <c r="L18" s="185"/>
      <c r="M18" s="158"/>
      <c r="N18" s="158"/>
      <c r="O18" s="158"/>
      <c r="P18" s="166"/>
      <c r="Q18" s="166"/>
      <c r="R18" s="166"/>
      <c r="S18" s="166"/>
      <c r="T18" s="159"/>
      <c r="U18" s="180" t="str">
        <f>IF(AND(SUM(X11:X14)=12,COUNTIF(AK11:AK14,VLOOKUP(AJ14,AJ11:AK14,2,FALSE))&gt;1),CONCATENATE("Des nations sont ex-aequos. Classement final de ",AJ14," : "),"")</f>
        <v/>
      </c>
      <c r="V18" s="180"/>
      <c r="W18" s="181"/>
      <c r="X18" s="181"/>
      <c r="Y18" s="181"/>
      <c r="Z18" s="181"/>
      <c r="AA18" s="181"/>
      <c r="AB18" s="181"/>
      <c r="AC18" s="181"/>
      <c r="AD18" s="196"/>
      <c r="AE18" s="172"/>
      <c r="AF18" s="172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72"/>
      <c r="BL18" s="172"/>
      <c r="BM18" s="186"/>
      <c r="BN18" s="186"/>
      <c r="BO18" s="186"/>
      <c r="BP18" s="186"/>
      <c r="BQ18" s="186"/>
      <c r="BR18" s="159"/>
      <c r="BS18" s="159"/>
    </row>
    <row r="19" spans="1:71" x14ac:dyDescent="0.2">
      <c r="A19" s="195"/>
      <c r="B19" s="156"/>
      <c r="C19" s="190" t="s">
        <v>28</v>
      </c>
      <c r="D19" s="190"/>
      <c r="E19" s="190"/>
      <c r="F19" s="190"/>
      <c r="G19" s="190"/>
      <c r="H19" s="190"/>
      <c r="I19" s="363" t="str">
        <f>IF(Grille!$A$5="Français","GROUPE B",IF(Grille!$A$5="Español","GRUPO B","GROUP B"))</f>
        <v>GROUPE B</v>
      </c>
      <c r="J19" s="363"/>
      <c r="K19" s="363"/>
      <c r="L19" s="363"/>
      <c r="M19" s="363" t="str">
        <f>IF(Grille!$A$5="Français","COTES (1N2)",IF(Grille!$A$5="Español","PROBA (1E2)","ODDS (1D2)"))</f>
        <v>COTES (1N2)</v>
      </c>
      <c r="N19" s="363"/>
      <c r="O19" s="363"/>
      <c r="P19" s="165"/>
      <c r="Q19" s="165"/>
      <c r="R19" s="165"/>
      <c r="S19" s="166"/>
      <c r="T19" s="159"/>
      <c r="U19" s="181"/>
      <c r="V19" s="180"/>
      <c r="W19" s="181"/>
      <c r="X19" s="181"/>
      <c r="Y19" s="181"/>
      <c r="Z19" s="181"/>
      <c r="AA19" s="181"/>
      <c r="AB19" s="181"/>
      <c r="AC19" s="181"/>
      <c r="AD19" s="181"/>
      <c r="AE19" s="172"/>
      <c r="AF19" s="172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72"/>
      <c r="BL19" s="172"/>
      <c r="BM19" s="186"/>
      <c r="BN19" s="186"/>
      <c r="BO19" s="186"/>
      <c r="BP19" s="186"/>
      <c r="BQ19" s="186"/>
      <c r="BR19" s="159"/>
      <c r="BS19" s="159"/>
    </row>
    <row r="20" spans="1:71" ht="4.5" customHeight="1" thickBot="1" x14ac:dyDescent="0.25">
      <c r="A20" s="195"/>
      <c r="B20" s="156"/>
      <c r="C20" s="191"/>
      <c r="D20" s="191"/>
      <c r="E20" s="191"/>
      <c r="F20" s="191"/>
      <c r="G20" s="191"/>
      <c r="H20" s="191"/>
      <c r="I20" s="191"/>
      <c r="J20" s="187"/>
      <c r="K20" s="187"/>
      <c r="L20" s="191"/>
      <c r="M20" s="167"/>
      <c r="N20" s="167"/>
      <c r="O20" s="167"/>
      <c r="P20" s="166"/>
      <c r="Q20" s="166"/>
      <c r="R20" s="166"/>
      <c r="S20" s="166"/>
      <c r="T20" s="159"/>
      <c r="U20" s="181"/>
      <c r="V20" s="180"/>
      <c r="W20" s="181"/>
      <c r="X20" s="181"/>
      <c r="Y20" s="181"/>
      <c r="Z20" s="181"/>
      <c r="AA20" s="181"/>
      <c r="AB20" s="181"/>
      <c r="AC20" s="181"/>
      <c r="AD20" s="181"/>
      <c r="AE20" s="172"/>
      <c r="AF20" s="172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72"/>
      <c r="BL20" s="172"/>
      <c r="BM20" s="186"/>
      <c r="BN20" s="186"/>
      <c r="BO20" s="186"/>
      <c r="BP20" s="186"/>
      <c r="BQ20" s="186"/>
      <c r="BR20" s="159"/>
      <c r="BS20" s="159"/>
    </row>
    <row r="21" spans="1:71" s="125" customFormat="1" ht="15.75" thickBot="1" x14ac:dyDescent="0.25">
      <c r="A21" s="194">
        <v>43995</v>
      </c>
      <c r="B21" s="168">
        <v>3</v>
      </c>
      <c r="C21" s="169"/>
      <c r="D21" s="170"/>
      <c r="E21" s="171">
        <f t="shared" ref="E21:E26" si="11">IF(AND(J21&lt;&gt;"",K21&lt;&gt;""),1,0)</f>
        <v>0</v>
      </c>
      <c r="F21" s="171">
        <f t="shared" ref="F21:F26" si="12">IF(AND(J21&gt;K21,E21=1),1,0)</f>
        <v>0</v>
      </c>
      <c r="G21" s="171">
        <f t="shared" ref="G21:G26" si="13">IF(AND(J21=K21,E21=1),1,0)</f>
        <v>0</v>
      </c>
      <c r="H21" s="171">
        <f t="shared" ref="H21:H26" si="14">IF(AND(J21&lt;K21,E21=1),1,0)</f>
        <v>0</v>
      </c>
      <c r="I21" s="254" t="str">
        <f>VLOOKUP(B21,Grille!$B$6:$C$41,2,FALSE)</f>
        <v>Espagne</v>
      </c>
      <c r="J21" s="313"/>
      <c r="K21" s="314"/>
      <c r="L21" s="257" t="str">
        <f>VLOOKUP(B21,Grille!$B$6:$D$41,3,FALSE)</f>
        <v>Croatie</v>
      </c>
      <c r="M21" s="292">
        <f>VLOOKUP(B21,Grille!$B$6:$E$41,4,FALSE)</f>
        <v>1.6</v>
      </c>
      <c r="N21" s="292">
        <f>VLOOKUP(B21,Grille!$B$6:$F$41,5,FALSE)</f>
        <v>3.4</v>
      </c>
      <c r="O21" s="292">
        <f>VLOOKUP(B21,Grille!$B$6:$G$41,6,FALSE)</f>
        <v>4.8</v>
      </c>
      <c r="P21" s="258">
        <f t="shared" ref="P21:P26" si="15">IF(AND(J21&lt;&gt;"",K21&lt;&gt;""),1,0)</f>
        <v>0</v>
      </c>
      <c r="Q21" s="258">
        <f t="shared" ref="Q21:Q26" si="16">IF(AND(J21&lt;K21,P21=1),1,0)</f>
        <v>0</v>
      </c>
      <c r="R21" s="258">
        <f t="shared" ref="R21:R26" si="17">IF(AND(J21=K21,P21=1),1,0)</f>
        <v>0</v>
      </c>
      <c r="S21" s="258">
        <f t="shared" ref="S21:S26" si="18">IF(AND(J21&gt;K21,P21=1),1,0)</f>
        <v>0</v>
      </c>
      <c r="T21" s="181"/>
      <c r="U21" s="259"/>
      <c r="V21" s="260"/>
      <c r="W21" s="293" t="str">
        <f t="shared" ref="W21:AD21" si="19">W10</f>
        <v>PTS</v>
      </c>
      <c r="X21" s="294" t="str">
        <f t="shared" si="19"/>
        <v>J</v>
      </c>
      <c r="Y21" s="294" t="str">
        <f t="shared" si="19"/>
        <v>G</v>
      </c>
      <c r="Z21" s="294" t="str">
        <f t="shared" si="19"/>
        <v>N</v>
      </c>
      <c r="AA21" s="294" t="str">
        <f t="shared" si="19"/>
        <v>P</v>
      </c>
      <c r="AB21" s="294" t="str">
        <f t="shared" si="19"/>
        <v>B+</v>
      </c>
      <c r="AC21" s="294" t="str">
        <f t="shared" si="19"/>
        <v>B-</v>
      </c>
      <c r="AD21" s="350" t="str">
        <f t="shared" si="19"/>
        <v>Diff</v>
      </c>
      <c r="AE21" s="172"/>
      <c r="AF21" s="172"/>
      <c r="AG21" s="172"/>
      <c r="AH21" s="261"/>
      <c r="AI21" s="262" t="s">
        <v>27</v>
      </c>
      <c r="AJ21" s="262"/>
      <c r="AK21" s="262" t="s">
        <v>158</v>
      </c>
      <c r="AL21" s="261" t="s">
        <v>159</v>
      </c>
      <c r="AM21" s="262" t="s">
        <v>22</v>
      </c>
      <c r="AN21" s="262" t="s">
        <v>21</v>
      </c>
      <c r="AO21" s="262" t="s">
        <v>6</v>
      </c>
      <c r="AP21" s="262" t="s">
        <v>4</v>
      </c>
      <c r="AQ21" s="262" t="s">
        <v>23</v>
      </c>
      <c r="AR21" s="262" t="s">
        <v>24</v>
      </c>
      <c r="AS21" s="262" t="s">
        <v>25</v>
      </c>
      <c r="AT21" s="262" t="s">
        <v>26</v>
      </c>
      <c r="AU21" s="263" t="s">
        <v>31</v>
      </c>
      <c r="AV21" s="264" t="s">
        <v>160</v>
      </c>
      <c r="AW21" s="264" t="str">
        <f>AJ22</f>
        <v>Espagne</v>
      </c>
      <c r="AX21" s="264" t="str">
        <f>AJ23</f>
        <v>Croatie</v>
      </c>
      <c r="AY21" s="264" t="str">
        <f>AJ24</f>
        <v>Italie</v>
      </c>
      <c r="AZ21" s="265" t="str">
        <f>AJ25</f>
        <v>Albanie</v>
      </c>
      <c r="BA21" s="264" t="s">
        <v>31</v>
      </c>
      <c r="BB21" s="266" t="s">
        <v>161</v>
      </c>
      <c r="BC21" s="267" t="s">
        <v>32</v>
      </c>
      <c r="BD21" s="267" t="s">
        <v>33</v>
      </c>
      <c r="BE21" s="267" t="str">
        <f>AJ22</f>
        <v>Espagne</v>
      </c>
      <c r="BF21" s="267" t="str">
        <f>AJ23</f>
        <v>Croatie</v>
      </c>
      <c r="BG21" s="267" t="str">
        <f>AJ24</f>
        <v>Italie</v>
      </c>
      <c r="BH21" s="267" t="str">
        <f>AJ25</f>
        <v>Albanie</v>
      </c>
      <c r="BI21" s="263" t="s">
        <v>31</v>
      </c>
      <c r="BJ21" s="268" t="s">
        <v>155</v>
      </c>
      <c r="BK21" s="352" t="str">
        <f>IF(Grille!$A$5="Français","COTES",IF(Grille!$A$5="Español","PROBA","ODDS"))</f>
        <v>COTES</v>
      </c>
      <c r="BL21" s="353"/>
      <c r="BM21" s="295" t="str">
        <f>IF(Grille!$A$5="Français","H",IF(Grille!$A$5="Español","O","E"))</f>
        <v>H</v>
      </c>
      <c r="BN21" s="295" t="str">
        <f>IF(Grille!$A$5="Français","Q",IF(Grille!$A$5="Español","C","Q"))</f>
        <v>Q</v>
      </c>
      <c r="BO21" s="295" t="str">
        <f>IF(Grille!$A$5="Français","D",IF(Grille!$A$5="Español","S","S"))</f>
        <v>D</v>
      </c>
      <c r="BP21" s="295" t="str">
        <f>IF(Grille!$A$5="Français","F",IF(Grille!$A$5="Español","F","F"))</f>
        <v>F</v>
      </c>
      <c r="BQ21" s="296" t="str">
        <f>IF(Grille!$A$5="Français","V",IF(Grille!$A$5="Español","G","W"))</f>
        <v>V</v>
      </c>
      <c r="BR21" s="173"/>
      <c r="BS21" s="173"/>
    </row>
    <row r="22" spans="1:71" s="125" customFormat="1" ht="15.75" thickBot="1" x14ac:dyDescent="0.25">
      <c r="A22" s="194">
        <v>43995</v>
      </c>
      <c r="B22" s="168">
        <v>4</v>
      </c>
      <c r="C22" s="174"/>
      <c r="D22" s="175"/>
      <c r="E22" s="176">
        <f t="shared" si="11"/>
        <v>0</v>
      </c>
      <c r="F22" s="176">
        <f t="shared" si="12"/>
        <v>0</v>
      </c>
      <c r="G22" s="176">
        <f t="shared" si="13"/>
        <v>0</v>
      </c>
      <c r="H22" s="176">
        <f t="shared" si="14"/>
        <v>0</v>
      </c>
      <c r="I22" s="255" t="str">
        <f>VLOOKUP(B22,Grille!$B$6:$C$41,2,FALSE)</f>
        <v>Italie</v>
      </c>
      <c r="J22" s="315"/>
      <c r="K22" s="316"/>
      <c r="L22" s="269" t="str">
        <f>VLOOKUP(B22,Grille!$B$6:$D$41,3,FALSE)</f>
        <v>Albanie</v>
      </c>
      <c r="M22" s="292">
        <f>VLOOKUP(B22,Grille!$B$6:$E$41,4,FALSE)</f>
        <v>1.3</v>
      </c>
      <c r="N22" s="292">
        <f>VLOOKUP(B22,Grille!$B$6:$F$41,5,FALSE)</f>
        <v>4.3</v>
      </c>
      <c r="O22" s="292">
        <f>VLOOKUP(B22,Grille!$B$6:$G$41,6,FALSE)</f>
        <v>8.1</v>
      </c>
      <c r="P22" s="258">
        <f t="shared" si="15"/>
        <v>0</v>
      </c>
      <c r="Q22" s="258">
        <f t="shared" si="16"/>
        <v>0</v>
      </c>
      <c r="R22" s="258">
        <f t="shared" si="17"/>
        <v>0</v>
      </c>
      <c r="S22" s="258">
        <f t="shared" si="18"/>
        <v>0</v>
      </c>
      <c r="T22" s="181"/>
      <c r="U22" s="293">
        <v>1</v>
      </c>
      <c r="V22" s="297" t="str">
        <f>VLOOKUP(U22,AI22:AS25,2,FALSE)</f>
        <v>Espagne</v>
      </c>
      <c r="W22" s="293">
        <f>(3*Y22)+Z22</f>
        <v>0</v>
      </c>
      <c r="X22" s="294">
        <f>SUM(Y22:AA22)</f>
        <v>0</v>
      </c>
      <c r="Y22" s="294">
        <f>VLOOKUP(U22,AI22:AT25,7,FALSE)</f>
        <v>0</v>
      </c>
      <c r="Z22" s="294">
        <f>VLOOKUP(U22,AI22:AT25,8,FALSE)</f>
        <v>0</v>
      </c>
      <c r="AA22" s="294">
        <f>VLOOKUP(U22,AI22:AT25,9,FALSE)</f>
        <v>0</v>
      </c>
      <c r="AB22" s="294">
        <f>VLOOKUP(U22,AI22:AT25,10,FALSE)</f>
        <v>0</v>
      </c>
      <c r="AC22" s="294">
        <f>VLOOKUP(U22,AI22:AT25,11,FALSE)</f>
        <v>0</v>
      </c>
      <c r="AD22" s="298">
        <f>AB22-AC22</f>
        <v>0</v>
      </c>
      <c r="AE22" s="172"/>
      <c r="AF22" s="172"/>
      <c r="AG22" s="172">
        <f>AK22-AH22-(IF(AND(AD26&gt;0,AD26&lt;5),AD26*10,0))</f>
        <v>-1</v>
      </c>
      <c r="AH22" s="270">
        <v>1</v>
      </c>
      <c r="AI22" s="271">
        <f>RANK(AG22,AG22:AG25)</f>
        <v>1</v>
      </c>
      <c r="AJ22" s="271" t="str">
        <f>I21</f>
        <v>Espagne</v>
      </c>
      <c r="AK22" s="271">
        <f>AL22+((AU22+BA22+BI22)*100000)+(AT22*1000)+(AR22*10)</f>
        <v>0</v>
      </c>
      <c r="AL22" s="272">
        <f>(AN22*10000000000)</f>
        <v>0</v>
      </c>
      <c r="AM22" s="271">
        <f>SUMIF(I21:I26,AJ22,E21:E26)+SUMIF(L21:L26,AJ22,P21:P26)</f>
        <v>0</v>
      </c>
      <c r="AN22" s="271">
        <f>(3*AO22)+AP22</f>
        <v>0</v>
      </c>
      <c r="AO22" s="271">
        <f>SUMIF(I21:I26,AJ22,F21:F26)+SUMIF(L21:L26,AJ22,Q21:Q26)</f>
        <v>0</v>
      </c>
      <c r="AP22" s="271">
        <f>SUMIF(I21:I26,AJ22,G21:G26)+SUMIF(L21:L26,AJ22,R21:R26)</f>
        <v>0</v>
      </c>
      <c r="AQ22" s="271">
        <f>SUMIF(I21:I26,AJ22,H21:H26)+SUMIF(L21:L26,AJ22,S21:S26)</f>
        <v>0</v>
      </c>
      <c r="AR22" s="271">
        <f>SUMIF(I21:I26,AJ22,J21:J26)+SUMIF(L21:L26,AJ22,K21:K26)</f>
        <v>0</v>
      </c>
      <c r="AS22" s="271">
        <f>SUMIF(I21:I26,AJ22,K21:K26)+SUMIF(L21:L26,AJ22,J21:J26)</f>
        <v>0</v>
      </c>
      <c r="AT22" s="271">
        <f>AR22-AS22</f>
        <v>0</v>
      </c>
      <c r="AU22" s="273">
        <f>IF(AND(AV22&lt;&gt;"",COUNTIF(AW22:AZ22,AV22)=1),1000,0)</f>
        <v>0</v>
      </c>
      <c r="AV22" s="274" t="str">
        <f>IF(COUNTIF(AL22:AL25,AL22)=2,IF(AL22=AL23,AJ23,IF(AL22=AL24,AJ24,IF(AL22=AL25,AJ25,""))),"")</f>
        <v/>
      </c>
      <c r="AW22" s="275"/>
      <c r="AX22" s="274" t="str">
        <f>IF(SUMIFS(F21:F26,I21:I26,AJ22,L21:L26,AX21)+SUMIFS(Q21:Q26,L21:L26,AJ22,I21:I26,AX21)=1,AX21,"")</f>
        <v/>
      </c>
      <c r="AY22" s="274" t="str">
        <f>IF(SUMIFS(F21:F26,I21:I26,AJ22,L21:L26,AY21)+SUMIFS(Q21:Q26,L21:L26,AJ22,I21:I26,AY21)=1,AY21,"")</f>
        <v/>
      </c>
      <c r="AZ22" s="276" t="str">
        <f>IF(SUMIFS(F21:F26,I21:I26,AJ22,L21:L26,AZ21)+SUMIFS(Q21:Q26,L21:L26,AJ22,I21:I26,AZ21)=1,AZ21,"")</f>
        <v/>
      </c>
      <c r="BA22" s="274">
        <f>IF(COUNTIF(AL22:AL25,AL22)=3,IF(BB22&gt;0,IF(OR(AND(BB22=BB23,BF22&gt;0),AND(BB22=BB24,BG22&gt;0),AND(BB22=BB25,BH22&gt;0)),BB22+5,BB22),0),0)</f>
        <v>0</v>
      </c>
      <c r="BB22" s="277">
        <f>SUM(BE22:BH22)</f>
        <v>0</v>
      </c>
      <c r="BC22" s="278" t="str">
        <f>IF(COUNTIF(AL22:AL25,AL22)=3,IF(AL22=AL23,AJ23,AJ24),"")</f>
        <v/>
      </c>
      <c r="BD22" s="278" t="str">
        <f>IF(COUNTIF(AL22:AL25,AL22)=3,IF(AL22=AL25,AJ25,AJ24),"")</f>
        <v/>
      </c>
      <c r="BE22" s="279"/>
      <c r="BF22" s="280" t="str">
        <f>IF(COUNTIF(BC22:BD22,BF21)=1,1000*(SUMIFS(J21:J26,I21:I26,AJ22,L21:L26,BF21)+SUMIFS(K21:K26,L21:L26,AJ22,I21:I26,BF21)-SUMIFS(K21:K26,I21:I26,AJ22,L21:L26,BF21)-SUMIFS(J21:J26,L21:L26,AJ22,I21:I26,BF21))+10*(SUMIFS(J21:J26,I21:I26,AJ22,L21:L26,BF21)+SUMIFS(K21:K26,L21:L26,AJ22,I21:I26,BF21)),"")</f>
        <v/>
      </c>
      <c r="BG22" s="278" t="str">
        <f>IF(COUNTIF(BC22:BD22,BG21)=1,1000*(SUMIFS(J21:J26,I21:I26,AJ22,L21:L26,BG21)+SUMIFS(K21:K26,L21:L26,AJ22,I21:I26,BG21)-SUMIFS(K21:K26,I21:I26,AJ22,L21:L26,BG21)-SUMIFS(J21:J26,L21:L26,AJ22,I21:I26,BG21))+10*(SUMIFS(J21:J26,I21:I26,AJ22,L21:L26,BG21)+SUMIFS(K21:K26,L21:L26,AJ22,I21:I26,BG21)),"")</f>
        <v/>
      </c>
      <c r="BH22" s="278" t="str">
        <f>IF(COUNTIF(BC22:BD22,BH21)=1,1000*(SUMIFS(J21:J26,I21:I26,AJ22,L21:L26,BH21)+SUMIFS(K21:K26,L21:L26,AJ22,I21:I26,BH21)-SUMIFS(K21:K26,I21:I26,AJ22,L21:L26,BH21)-SUMIFS(J21:J26,L21:L26,AJ22,I21:I26,BH21))+10*(SUMIFS(J21:J26,I21:I26,AJ22,L21:L26,BH21)+SUMIFS(K21:K26,L21:L26,AJ22,I21:I26,BH21)),"")</f>
        <v/>
      </c>
      <c r="BI22" s="273">
        <f>IF(COUNTIF(BJ22:BJ25,BJ22)=3,BJ22*10+BB22/100,IF(COUNTIF(BJ22:BJ25,BJ22)=2,IF(AND(BJ22=BJ23,AX22=2),BJ22*10+BB22+5,IF(AND(BJ22=BJ24,AY22=3),BJ22*10+BB22+5,IF(AND(BJ22=BJ25,AZ22=4),BJ22*10+BB22+5,BJ22*10))),BJ22*10))</f>
        <v>0</v>
      </c>
      <c r="BJ22" s="278">
        <f>IF(COUNTIF(AN22:AN25,AN22)=4,(AT22*10000)+(AR22*100),0)</f>
        <v>0</v>
      </c>
      <c r="BK22" s="361" t="str">
        <f>I21</f>
        <v>Espagne</v>
      </c>
      <c r="BL22" s="362"/>
      <c r="BM22" s="311">
        <v>1</v>
      </c>
      <c r="BN22" s="311">
        <v>1.5</v>
      </c>
      <c r="BO22" s="311">
        <v>2.5</v>
      </c>
      <c r="BP22" s="311">
        <v>4.7</v>
      </c>
      <c r="BQ22" s="312">
        <v>9</v>
      </c>
      <c r="BR22" s="173"/>
      <c r="BS22" s="173"/>
    </row>
    <row r="23" spans="1:71" s="125" customFormat="1" ht="15.75" thickBot="1" x14ac:dyDescent="0.25">
      <c r="A23" s="194">
        <v>43999</v>
      </c>
      <c r="B23" s="168">
        <v>13</v>
      </c>
      <c r="C23" s="174"/>
      <c r="D23" s="175"/>
      <c r="E23" s="176">
        <f t="shared" si="11"/>
        <v>0</v>
      </c>
      <c r="F23" s="176">
        <f t="shared" si="12"/>
        <v>0</v>
      </c>
      <c r="G23" s="176">
        <f t="shared" si="13"/>
        <v>0</v>
      </c>
      <c r="H23" s="176">
        <f t="shared" si="14"/>
        <v>0</v>
      </c>
      <c r="I23" s="255" t="str">
        <f>VLOOKUP(B23,Grille!$B$6:$C$41,2,FALSE)</f>
        <v>Croatie</v>
      </c>
      <c r="J23" s="315"/>
      <c r="K23" s="316"/>
      <c r="L23" s="269" t="str">
        <f>VLOOKUP(B23,Grille!$B$6:$D$41,3,FALSE)</f>
        <v>Albanie</v>
      </c>
      <c r="M23" s="292">
        <f>VLOOKUP(B23,Grille!$B$6:$E$41,4,FALSE)</f>
        <v>1.4</v>
      </c>
      <c r="N23" s="292">
        <f>VLOOKUP(B23,Grille!$B$6:$F$41,5,FALSE)</f>
        <v>3.8</v>
      </c>
      <c r="O23" s="292">
        <f>VLOOKUP(B23,Grille!$B$6:$G$41,6,FALSE)</f>
        <v>5.7</v>
      </c>
      <c r="P23" s="258">
        <f t="shared" si="15"/>
        <v>0</v>
      </c>
      <c r="Q23" s="258">
        <f t="shared" si="16"/>
        <v>0</v>
      </c>
      <c r="R23" s="258">
        <f t="shared" si="17"/>
        <v>0</v>
      </c>
      <c r="S23" s="258">
        <f t="shared" si="18"/>
        <v>0</v>
      </c>
      <c r="T23" s="181"/>
      <c r="U23" s="299">
        <v>2</v>
      </c>
      <c r="V23" s="300" t="str">
        <f>VLOOKUP(U23,AI22:AS25,2,FALSE)</f>
        <v>Croatie</v>
      </c>
      <c r="W23" s="299">
        <f>(3*Y23)+Z23</f>
        <v>0</v>
      </c>
      <c r="X23" s="301">
        <f>SUM(Y23:AA23)</f>
        <v>0</v>
      </c>
      <c r="Y23" s="301">
        <f>VLOOKUP(U23,AI22:AT25,7,FALSE)</f>
        <v>0</v>
      </c>
      <c r="Z23" s="301">
        <f>VLOOKUP(U23,AI22:AT25,8,FALSE)</f>
        <v>0</v>
      </c>
      <c r="AA23" s="301">
        <f>VLOOKUP(U23,AI22:AT25,9,FALSE)</f>
        <v>0</v>
      </c>
      <c r="AB23" s="301">
        <f>VLOOKUP(U23,AI22:AT25,10,FALSE)</f>
        <v>0</v>
      </c>
      <c r="AC23" s="301">
        <f>VLOOKUP(U23,AI22:AT25,11,FALSE)</f>
        <v>0</v>
      </c>
      <c r="AD23" s="302">
        <f>AB23-AC23</f>
        <v>0</v>
      </c>
      <c r="AE23" s="172"/>
      <c r="AF23" s="172"/>
      <c r="AG23" s="172">
        <f t="shared" ref="AG23:AG25" si="20">AK23-AH23-(IF(AND(AD27&gt;0,AD27&lt;5),AD27*10,0))</f>
        <v>-2</v>
      </c>
      <c r="AH23" s="270">
        <v>2</v>
      </c>
      <c r="AI23" s="271">
        <f>RANK(AG23,AG22:AG25)</f>
        <v>2</v>
      </c>
      <c r="AJ23" s="271" t="str">
        <f>L21</f>
        <v>Croatie</v>
      </c>
      <c r="AK23" s="271">
        <f t="shared" ref="AK23:AK25" si="21">AL23+((AU23+BA23+BI23)*100000)+(AT23*1000)+(AR23*10)</f>
        <v>0</v>
      </c>
      <c r="AL23" s="272">
        <f t="shared" ref="AL23:AL25" si="22">(AN23*10000000000)</f>
        <v>0</v>
      </c>
      <c r="AM23" s="271">
        <f>SUMIF(I21:I26,AJ23,E21:E26)+SUMIF(L21:L26,AJ23,P21:P26)</f>
        <v>0</v>
      </c>
      <c r="AN23" s="271">
        <f>(3*AO23)+AP23</f>
        <v>0</v>
      </c>
      <c r="AO23" s="271">
        <f>SUMIF(I21:I26,AJ23,F21:F26)+SUMIF(L21:L26,AJ23,Q21:Q26)</f>
        <v>0</v>
      </c>
      <c r="AP23" s="271">
        <f>SUMIF(I21:I26,AJ23,G21:G26)+SUMIF(L21:L26,AJ23,R21:R26)</f>
        <v>0</v>
      </c>
      <c r="AQ23" s="271">
        <f>SUMIF(I21:I26,AJ23,H21:H26)+SUMIF(L21:L26,AJ23,S21:S26)</f>
        <v>0</v>
      </c>
      <c r="AR23" s="271">
        <f>SUMIF(I21:I26,AJ23,J21:J26)+SUMIF(L21:L26,AJ23,K21:K26)</f>
        <v>0</v>
      </c>
      <c r="AS23" s="271">
        <f>SUMIF(I21:I26,AJ23,K21:K26)+SUMIF(L21:L26,AJ23,J21:J26)</f>
        <v>0</v>
      </c>
      <c r="AT23" s="271">
        <f>AR23-AS23</f>
        <v>0</v>
      </c>
      <c r="AU23" s="273">
        <f>IF(AND(AV23&lt;&gt;"",COUNTIF(AW23:AZ23,AV23)=1),1000,0)</f>
        <v>0</v>
      </c>
      <c r="AV23" s="274" t="str">
        <f>IF(COUNTIF(AL22:AL25,AL23)=2,IF(AL23=AL22,AJ22,IF(AL23=AL24,AJ24,IF(AL23=AL25,AJ25,""))),"")</f>
        <v/>
      </c>
      <c r="AW23" s="274" t="str">
        <f>IF(SUMIFS(F21:F26,I21:I26,AJ23,L21:L26,AW21)+SUMIFS(Q21:Q26,L21:L26,AJ23,I21:I26,AW21)=1,AW21,"")</f>
        <v/>
      </c>
      <c r="AX23" s="275"/>
      <c r="AY23" s="274" t="str">
        <f>IF(SUMIFS(F21:F26,I21:I26,AJ23,L21:L26,AY21)+SUMIFS(Q21:Q26,L21:L26,AJ23,I21:I26,AY21)=1,AY21,"")</f>
        <v/>
      </c>
      <c r="AZ23" s="276" t="str">
        <f>IF(SUMIFS(F21:F26,I21:I26,AJ23,L21:L26,AZ21)+SUMIFS(Q21:Q26,L21:L26,AJ23,I21:I26,AZ21)=1,AZ21,"")</f>
        <v/>
      </c>
      <c r="BA23" s="274">
        <f>IF(COUNTIF(AL22:AL25,AL23)=3,IF(BB23&gt;0,IF(OR(AND(BB23=BB22,BE23&gt;0),AND(BB23=BB24,BG23&gt;0),AND(BB23=BB25,BH23&gt;0)),BB23+5,BB23),0),0)</f>
        <v>0</v>
      </c>
      <c r="BB23" s="277">
        <f>SUM(BE23:BH23)</f>
        <v>0</v>
      </c>
      <c r="BC23" s="278" t="str">
        <f>IF(COUNTIF(AL22:AL25,AL23)=3,IF(AL23=AL22,AJ22,AJ24),"")</f>
        <v/>
      </c>
      <c r="BD23" s="278" t="str">
        <f>IF(COUNTIF(AL22:AL25,AL23)=3,IF(AL23=AL25,AJ25,AJ24),"")</f>
        <v/>
      </c>
      <c r="BE23" s="278" t="str">
        <f>IF(COUNTIF(BC23:BD23,BE21)=1,1000*(SUMIFS(J21:J26,I21:I26,AJ23,L21:L26,BE21)+SUMIFS(K21:K26,L21:L26,AJ23,I21:I26,BE21)-SUMIFS(K21:K26,I21:I26,AJ23,L21:L26,BE21)-SUMIFS(J21:J26,L21:L26,AJ23,I21:I26,BE21))+10*(SUMIFS(J21:J26,I21:I26,AJ23,L21:L26,BE21)+SUMIFS(K21:K26,L21:L26,AJ23,I21:I26,BE21)),"")</f>
        <v/>
      </c>
      <c r="BF23" s="279"/>
      <c r="BG23" s="278" t="str">
        <f>IF(COUNTIF(BC23:BD23,BG21)=1,1000*(SUMIFS(J21:J26,I21:I26,AJ23,L21:L26,BG21)+SUMIFS(K21:K26,L21:L26,AJ23,I21:I26,BG21)-SUMIFS(K21:K26,I21:I26,AJ23,L21:L26,BG21)-SUMIFS(J21:J26,L21:L26,AJ23,I21:I26,BG21))+10*(SUMIFS(J21:J26,I21:I26,AJ23,L21:L26,BG21)+SUMIFS(K21:K26,L21:L26,AJ23,I21:I26,BG21)),"")</f>
        <v/>
      </c>
      <c r="BH23" s="278" t="str">
        <f>IF(COUNTIF(BC23:BD23,BH21)=1,1000*(SUMIFS(J21:J26,I21:I26,AJ23,L21:L26,BH21)+SUMIFS(K21:K26,L21:L26,AJ23,I21:I26,BH21)-SUMIFS(K21:K26,I21:I26,AJ23,L21:L26,BH21)-SUMIFS(J21:J26,L21:L26,AJ23,I21:I26,BH21))+10*(SUMIFS(J21:J26,I21:I26,AJ23,L21:L26,BH21)+SUMIFS(K21:K26,L21:L26,AJ23,I21:I26,BH21)),"")</f>
        <v/>
      </c>
      <c r="BI23" s="273">
        <f>IF(COUNTIF(BJ22:BJ25,BJ23)=3,BJ23*10+BB23/100,IF(COUNTIF(BJ22:BJ25,BJ23)=2,IF(AND(BJ22=BJ23,AW23=1),BJ23*10+BB23+5,IF(AND(BJ23=BJ24,AY23=3),BJ23*10+BB23+5,IF(AND(BJ23=BJ25,AZ23=4),BJ23*10+BB23+5,BJ23*10))),BJ23*10))</f>
        <v>0</v>
      </c>
      <c r="BJ23" s="278">
        <f>IF(COUNTIF(AN22:AN25,AN23)=4,(AT23*10000)+(AR23*100),0)</f>
        <v>0</v>
      </c>
      <c r="BK23" s="361" t="str">
        <f>L21</f>
        <v>Croatie</v>
      </c>
      <c r="BL23" s="362"/>
      <c r="BM23" s="311">
        <v>1.3</v>
      </c>
      <c r="BN23" s="311">
        <v>3.2</v>
      </c>
      <c r="BO23" s="311">
        <v>7.5</v>
      </c>
      <c r="BP23" s="311">
        <v>20</v>
      </c>
      <c r="BQ23" s="312">
        <v>50</v>
      </c>
      <c r="BR23" s="173"/>
      <c r="BS23" s="173"/>
    </row>
    <row r="24" spans="1:71" s="125" customFormat="1" ht="15.75" thickBot="1" x14ac:dyDescent="0.25">
      <c r="A24" s="194">
        <v>44000</v>
      </c>
      <c r="B24" s="168">
        <v>18</v>
      </c>
      <c r="C24" s="174"/>
      <c r="D24" s="175"/>
      <c r="E24" s="176">
        <f t="shared" si="11"/>
        <v>0</v>
      </c>
      <c r="F24" s="176">
        <f t="shared" si="12"/>
        <v>0</v>
      </c>
      <c r="G24" s="176">
        <f t="shared" si="13"/>
        <v>0</v>
      </c>
      <c r="H24" s="176">
        <f t="shared" si="14"/>
        <v>0</v>
      </c>
      <c r="I24" s="255" t="str">
        <f>VLOOKUP(B24,Grille!$B$6:$C$41,2,FALSE)</f>
        <v>Espagne</v>
      </c>
      <c r="J24" s="315"/>
      <c r="K24" s="316"/>
      <c r="L24" s="269" t="str">
        <f>VLOOKUP(B24,Grille!$B$6:$D$41,3,FALSE)</f>
        <v>Italie</v>
      </c>
      <c r="M24" s="292">
        <f>VLOOKUP(B24,Grille!$B$6:$E$41,4,FALSE)</f>
        <v>2.1</v>
      </c>
      <c r="N24" s="292">
        <f>VLOOKUP(B24,Grille!$B$6:$F$41,5,FALSE)</f>
        <v>3.1</v>
      </c>
      <c r="O24" s="292">
        <f>VLOOKUP(B24,Grille!$B$6:$G$41,6,FALSE)</f>
        <v>3</v>
      </c>
      <c r="P24" s="258">
        <f t="shared" si="15"/>
        <v>0</v>
      </c>
      <c r="Q24" s="258">
        <f t="shared" si="16"/>
        <v>0</v>
      </c>
      <c r="R24" s="258">
        <f t="shared" si="17"/>
        <v>0</v>
      </c>
      <c r="S24" s="258">
        <f t="shared" si="18"/>
        <v>0</v>
      </c>
      <c r="T24" s="181"/>
      <c r="U24" s="303">
        <v>3</v>
      </c>
      <c r="V24" s="304" t="str">
        <f>VLOOKUP(U24,AI22:AS25,2,FALSE)</f>
        <v>Italie</v>
      </c>
      <c r="W24" s="303">
        <f>(3*Y24)+Z24</f>
        <v>0</v>
      </c>
      <c r="X24" s="305">
        <f>SUM(Y24:AA24)</f>
        <v>0</v>
      </c>
      <c r="Y24" s="305">
        <f>VLOOKUP(U24,AI22:AT25,7,FALSE)</f>
        <v>0</v>
      </c>
      <c r="Z24" s="305">
        <f>VLOOKUP(U24,AI22:AT25,8,FALSE)</f>
        <v>0</v>
      </c>
      <c r="AA24" s="305">
        <f>VLOOKUP(U24,AI22:AT25,9,FALSE)</f>
        <v>0</v>
      </c>
      <c r="AB24" s="305">
        <f>VLOOKUP(U24,AI22:AT25,10,FALSE)</f>
        <v>0</v>
      </c>
      <c r="AC24" s="305">
        <f>VLOOKUP(U24,AI22:AT25,11,FALSE)</f>
        <v>0</v>
      </c>
      <c r="AD24" s="306">
        <f>AB24-AC24</f>
        <v>0</v>
      </c>
      <c r="AE24" s="172"/>
      <c r="AF24" s="172"/>
      <c r="AG24" s="172">
        <f t="shared" si="20"/>
        <v>-3</v>
      </c>
      <c r="AH24" s="270">
        <v>3</v>
      </c>
      <c r="AI24" s="271">
        <f>RANK(AG24,AG22:AG25)</f>
        <v>3</v>
      </c>
      <c r="AJ24" s="271" t="str">
        <f>I22</f>
        <v>Italie</v>
      </c>
      <c r="AK24" s="271">
        <f t="shared" si="21"/>
        <v>0</v>
      </c>
      <c r="AL24" s="272">
        <f t="shared" si="22"/>
        <v>0</v>
      </c>
      <c r="AM24" s="271">
        <f>SUMIF(I21:I26,AJ24,E21:E26)+SUMIF(L21:L26,AJ24,P21:P26)</f>
        <v>0</v>
      </c>
      <c r="AN24" s="271">
        <f>(3*AO24)+AP24</f>
        <v>0</v>
      </c>
      <c r="AO24" s="271">
        <f>SUMIF(I21:I26,AJ24,F21:F26)+SUMIF(L21:L26,AJ24,Q21:Q26)</f>
        <v>0</v>
      </c>
      <c r="AP24" s="271">
        <f>SUMIF(I21:I26,AJ24,G21:G26)+SUMIF(L21:L26,AJ24,R21:R26)</f>
        <v>0</v>
      </c>
      <c r="AQ24" s="271">
        <f>SUMIF(I21:I26,AJ24,H21:H26)+SUMIF(L21:L26,AJ24,S21:S26)</f>
        <v>0</v>
      </c>
      <c r="AR24" s="271">
        <f>SUMIF(I21:I26,AJ24,J21:J26)+SUMIF(L21:L26,AJ24,K21:K26)</f>
        <v>0</v>
      </c>
      <c r="AS24" s="271">
        <f>SUMIF(I21:I26,AJ24,K21:K26)+SUMIF(L21:L26,AJ24,J21:J26)</f>
        <v>0</v>
      </c>
      <c r="AT24" s="271">
        <f>AR24-AS24</f>
        <v>0</v>
      </c>
      <c r="AU24" s="273">
        <f>IF(AND(AV24&lt;&gt;"",COUNTIF(AW24:AZ24,AV24)=1),1000,0)</f>
        <v>0</v>
      </c>
      <c r="AV24" s="274" t="str">
        <f>IF(COUNTIF(AL22:AL25,AL24)=2,IF(AL24=AL22,AJ22,IF(AL24=AL23,AJ23,IF(AL24=AL25,AJ25,""))),"")</f>
        <v/>
      </c>
      <c r="AW24" s="274" t="str">
        <f>IF(SUMIFS(F21:F26,I21:I26,AJ24,L21:L26,AW21)+SUMIFS(Q21:Q26,L21:L26,AJ24,I21:I26,AW21)=1,AW21,"")</f>
        <v/>
      </c>
      <c r="AX24" s="274" t="str">
        <f>IF(SUMIFS(F21:F26,I21:I26,AJ24,L21:L26,AX21)+SUMIFS(Q21:Q26,L21:L26,AJ24,I21:I26,AX21)=1,AX21,"")</f>
        <v/>
      </c>
      <c r="AY24" s="275"/>
      <c r="AZ24" s="276" t="str">
        <f>IF(SUMIFS(F21:F26,I21:I26,AJ24,L21:L26,AZ21)+SUMIFS(Q21:Q26,L21:L26,AJ24,I21:I26,AZ21)=1,AZ21,"")</f>
        <v/>
      </c>
      <c r="BA24" s="274">
        <f>IF(COUNTIF(AL22:AL25,AL24)=3,IF(BB24&gt;0,IF(OR(AND(BB24=BB22,BE24&gt;0),AND(BB24=BB23,BF24&gt;0),AND(BB24=BB25,BH24&gt;0)),BB24+5,BB24),0),0)</f>
        <v>0</v>
      </c>
      <c r="BB24" s="277">
        <f>SUM(BE24:BH24)</f>
        <v>0</v>
      </c>
      <c r="BC24" s="278" t="str">
        <f>IF(COUNTIF(AL22:AL25,AL24)=3,IF(AL24=AL22,AJ22,AJ23),"")</f>
        <v/>
      </c>
      <c r="BD24" s="278" t="str">
        <f>IF(COUNTIF(AL22:AL25,AL24)=3,IF(AL24=AL25,AJ25,AJ23),"")</f>
        <v/>
      </c>
      <c r="BE24" s="278" t="str">
        <f>IF(COUNTIF(BC24:BD24,BE21)=1,1000*(SUMIFS(J21:J26,I21:I26,AJ24,L21:L26,BE21)+SUMIFS(K21:K26,L21:L26,AJ24,I21:I26,BE21)-SUMIFS(K21:K26,I21:I26,AJ24,L21:L26,BE21)-SUMIFS(J21:J26,L21:L26,AJ24,I21:I26,BE21))+10*(SUMIFS(J21:J26,I21:I26,AJ24,L21:L26,BE21)+SUMIFS(K21:K26,L21:L26,AJ24,I21:I26,BE21)),"")</f>
        <v/>
      </c>
      <c r="BF24" s="278" t="str">
        <f>IF(COUNTIF(BC24:BD24,BF21)=1,1000*(SUMIFS(J21:J26,I21:I26,AJ24,L21:L26,BF21)+SUMIFS(K21:K26,L21:L26,AJ24,I21:I26,BF21)-SUMIFS(K21:K26,I21:I26,AJ24,L21:L26,BF21)-SUMIFS(J21:J26,L21:L26,AJ24,I21:I26,BF21))+10*(SUMIFS(J21:J26,I21:I26,AJ24,L21:L26,BF21)+SUMIFS(K21:K26,L21:L26,AJ24,I21:I26,BF21)),"")</f>
        <v/>
      </c>
      <c r="BG24" s="279"/>
      <c r="BH24" s="278" t="str">
        <f>IF(COUNTIF(BC24:BD24,BH21)=1,1000*(SUMIFS(J21:J26,I21:I26,AJ24,L21:L26,BH21)+SUMIFS(K21:K26,L21:L26,AJ24,I21:I26,BH21)-SUMIFS(K21:K26,I21:I26,AJ24,L21:L26,BH21)-SUMIFS(J21:J26,L21:L26,AJ24,I21:I26,BH21))+10*(SUMIFS(J21:J26,I21:I26,AJ24,L21:L26,BH21)+SUMIFS(K21:K26,L21:L26,AJ24,I21:I26,BH21)),"")</f>
        <v/>
      </c>
      <c r="BI24" s="273">
        <f>IF(COUNTIF(BJ22:BJ25,BJ24)=3,BJ24*10+BB24/100,IF(COUNTIF(BJ22:BJ25,BJ24)=2,IF(AND(BJ22=BJ24,AW24=1),BJ24*10+BB24+5,IF(AND(BJ23=BJ24,AX24=2),BJ24*10+BB24+5,IF(AND(BJ24=BJ25,AZ24=4),BJ24*10+BB24+5,BJ24*10))),BJ24*10))</f>
        <v>0</v>
      </c>
      <c r="BJ24" s="278">
        <f>IF(COUNTIF(AN22:AN25,AN24)=4,(AT24*10000)+(AR24*100),0)</f>
        <v>0</v>
      </c>
      <c r="BK24" s="361" t="str">
        <f>I22</f>
        <v>Italie</v>
      </c>
      <c r="BL24" s="362"/>
      <c r="BM24" s="311">
        <v>1.1000000000000001</v>
      </c>
      <c r="BN24" s="311">
        <v>2.1</v>
      </c>
      <c r="BO24" s="311">
        <v>4</v>
      </c>
      <c r="BP24" s="311">
        <v>7.5</v>
      </c>
      <c r="BQ24" s="312">
        <v>15</v>
      </c>
      <c r="BR24" s="173"/>
      <c r="BS24" s="173"/>
    </row>
    <row r="25" spans="1:71" s="125" customFormat="1" ht="15.75" thickBot="1" x14ac:dyDescent="0.25">
      <c r="A25" s="194">
        <v>44004</v>
      </c>
      <c r="B25" s="168">
        <v>27</v>
      </c>
      <c r="C25" s="174"/>
      <c r="D25" s="175"/>
      <c r="E25" s="176">
        <f t="shared" si="11"/>
        <v>0</v>
      </c>
      <c r="F25" s="176">
        <f t="shared" si="12"/>
        <v>0</v>
      </c>
      <c r="G25" s="176">
        <f t="shared" si="13"/>
        <v>0</v>
      </c>
      <c r="H25" s="176">
        <f t="shared" si="14"/>
        <v>0</v>
      </c>
      <c r="I25" s="255" t="str">
        <f>VLOOKUP(B25,Grille!$B$6:$C$41,2,FALSE)</f>
        <v>Albanie</v>
      </c>
      <c r="J25" s="315"/>
      <c r="K25" s="316"/>
      <c r="L25" s="269" t="str">
        <f>VLOOKUP(B25,Grille!$B$6:$D$41,3,FALSE)</f>
        <v>Espagne</v>
      </c>
      <c r="M25" s="292">
        <f>VLOOKUP(B25,Grille!$B$6:$E$41,4,FALSE)</f>
        <v>1</v>
      </c>
      <c r="N25" s="292">
        <f>VLOOKUP(B25,Grille!$B$6:$F$41,5,FALSE)</f>
        <v>1</v>
      </c>
      <c r="O25" s="292">
        <f>VLOOKUP(B25,Grille!$B$6:$G$41,6,FALSE)</f>
        <v>1</v>
      </c>
      <c r="P25" s="258">
        <f t="shared" si="15"/>
        <v>0</v>
      </c>
      <c r="Q25" s="258">
        <f t="shared" si="16"/>
        <v>0</v>
      </c>
      <c r="R25" s="258">
        <f t="shared" si="17"/>
        <v>0</v>
      </c>
      <c r="S25" s="258">
        <f t="shared" si="18"/>
        <v>0</v>
      </c>
      <c r="T25" s="181"/>
      <c r="U25" s="307">
        <v>4</v>
      </c>
      <c r="V25" s="308" t="str">
        <f>VLOOKUP(U25,AI22:AS25,2,FALSE)</f>
        <v>Albanie</v>
      </c>
      <c r="W25" s="307">
        <f>(3*Y25)+Z25</f>
        <v>0</v>
      </c>
      <c r="X25" s="309">
        <f>SUM(Y25:AA25)</f>
        <v>0</v>
      </c>
      <c r="Y25" s="309">
        <f>VLOOKUP(U25,AI22:AT25,7,FALSE)</f>
        <v>0</v>
      </c>
      <c r="Z25" s="309">
        <f>VLOOKUP(U25,AI22:AT25,8,FALSE)</f>
        <v>0</v>
      </c>
      <c r="AA25" s="309">
        <f>VLOOKUP(U25,AI22:AT25,9,FALSE)</f>
        <v>0</v>
      </c>
      <c r="AB25" s="309">
        <f>VLOOKUP(U25,AI22:AT25,10,FALSE)</f>
        <v>0</v>
      </c>
      <c r="AC25" s="309">
        <f>VLOOKUP(U25,AI22:AT25,11,FALSE)</f>
        <v>0</v>
      </c>
      <c r="AD25" s="310">
        <f>AB25-AC25</f>
        <v>0</v>
      </c>
      <c r="AE25" s="172"/>
      <c r="AF25" s="172"/>
      <c r="AG25" s="172">
        <f t="shared" si="20"/>
        <v>-4</v>
      </c>
      <c r="AH25" s="281">
        <v>4</v>
      </c>
      <c r="AI25" s="282">
        <f>RANK(AG25,AG22:AG25)</f>
        <v>4</v>
      </c>
      <c r="AJ25" s="282" t="str">
        <f>L22</f>
        <v>Albanie</v>
      </c>
      <c r="AK25" s="271">
        <f t="shared" si="21"/>
        <v>0</v>
      </c>
      <c r="AL25" s="272">
        <f t="shared" si="22"/>
        <v>0</v>
      </c>
      <c r="AM25" s="282">
        <f>SUMIF(I21:I26,AJ25,E21:E26)+SUMIF(L21:L26,AJ25,P21:P26)</f>
        <v>0</v>
      </c>
      <c r="AN25" s="282">
        <f>(3*AO25)+AP25</f>
        <v>0</v>
      </c>
      <c r="AO25" s="282">
        <f>SUMIF(I21:I26,AJ25,F21:F26)+SUMIF(L21:L26,AJ25,Q21:Q26)</f>
        <v>0</v>
      </c>
      <c r="AP25" s="282">
        <f>SUMIF(I21:I26,AJ25,G21:G26)+SUMIF(L21:L26,AJ25,R21:R26)</f>
        <v>0</v>
      </c>
      <c r="AQ25" s="282">
        <f>SUMIF(I21:I26,AJ25,H21:H26)+SUMIF(L21:L26,AJ25,S21:S26)</f>
        <v>0</v>
      </c>
      <c r="AR25" s="282">
        <f>SUMIF(I21:I26,AJ25,J21:J26)+SUMIF(L21:L26,AJ25,K21:K26)</f>
        <v>0</v>
      </c>
      <c r="AS25" s="282">
        <f>SUMIF(I21:I26,AJ25,K21:K26)+SUMIF(L21:L26,AJ25,J21:J26)</f>
        <v>0</v>
      </c>
      <c r="AT25" s="282">
        <f>AR25-AS25</f>
        <v>0</v>
      </c>
      <c r="AU25" s="283">
        <f>IF(AND(AV25&lt;&gt;"",COUNTIF(AW25:AZ25,AV25)=1),1000,0)</f>
        <v>0</v>
      </c>
      <c r="AV25" s="284" t="str">
        <f>IF(COUNTIF(AL22:AL25,AL25)=2,IF(AL25=AL22,AJ22,IF(AL25=AL23,AJ23,IF(AL25=AL24,AJ24,""))),"")</f>
        <v/>
      </c>
      <c r="AW25" s="284" t="str">
        <f>IF(SUMIFS(F21:F26,I21:I26,AJ25,L21:L26,AW21)+SUMIFS(Q21:Q26,L21:L26,AJ25,I21:I26,AW21)=1,AW21,"")</f>
        <v/>
      </c>
      <c r="AX25" s="284" t="str">
        <f>IF(SUMIFS(F21:F26,I21:I26,AJ25,L21:L26,AX21)+SUMIFS(Q21:Q26,L21:L26,AJ25,I21:I26,AX21)=1,AX21,"")</f>
        <v/>
      </c>
      <c r="AY25" s="284" t="str">
        <f>IF(SUMIFS(F21:F26,I21:I26,AJ25,L21:L26,AY21)+SUMIFS(Q21:Q26,L21:L26,AJ25,I21:I26,AY21)=1,AY21,"")</f>
        <v/>
      </c>
      <c r="AZ25" s="285"/>
      <c r="BA25" s="274">
        <f>IF(COUNTIF(AL22:AL25,AL25)=3,IF(BB25&gt;0,IF(OR(AND(BB25=BB22,BE25&gt;0),AND(BB25=BB23,BF25&gt;0),AND(BB25=BB24,BG25&gt;0)),BB25+5,BB25),0),0)</f>
        <v>0</v>
      </c>
      <c r="BB25" s="286">
        <f>SUM(BE25:BH25)</f>
        <v>0</v>
      </c>
      <c r="BC25" s="287" t="str">
        <f>IF(COUNTIF(AL22:AL25,AL25)=3,IF(AL25=AL22,AJ22,AJ23),"")</f>
        <v/>
      </c>
      <c r="BD25" s="287" t="str">
        <f>IF(COUNTIF(AL22:AL25,AL25)=3,IF(AL25=AL24,AJ24,AJ23),"")</f>
        <v/>
      </c>
      <c r="BE25" s="287" t="str">
        <f>IF(COUNTIF(BC25:BD25,BE21)=1,1000*(SUMIFS(J21:J26,I21:I26,AJ25,L21:L26,BE21)+SUMIFS(K21:K26,L21:L26,AJ25,I21:I26,BE21)-SUMIFS(K21:K26,I21:I26,AJ25,L21:L26,BE21)-SUMIFS(J21:J26,L21:L26,AJ25,I21:I26,BE21))+10*(SUMIFS(J21:J26,I21:I26,AJ25,L21:L26,BE21)+SUMIFS(K21:K26,L21:L26,AJ25,I21:I26,BE21)),"")</f>
        <v/>
      </c>
      <c r="BF25" s="287" t="str">
        <f>IF(COUNTIF(BC25:BD25,BF21)=1,1000*(SUMIFS(J21:J26,I21:I26,AJ25,L21:L26,BF21)+SUMIFS(K21:K26,L21:L26,AJ25,I21:I26,BF21)-SUMIFS(K21:K26,I21:I26,AJ25,L21:L26,BF21)-SUMIFS(J21:J26,L21:L26,AJ25,I21:I26,BF21))+10*(SUMIFS(J21:J26,I21:I26,AJ25,L21:L26,BF21)+SUMIFS(K21:K26,L21:L26,AJ25,I21:I26,BF21)),"")</f>
        <v/>
      </c>
      <c r="BG25" s="287" t="str">
        <f>IF(COUNTIF(BC25:BD25,BG21)=1,1000*(SUMIFS(J21:J26,I21:I26,AJ25,L21:L26,BG21)+SUMIFS(K21:K26,L21:L26,AJ25,I21:I26,BG21)-SUMIFS(K21:K26,I21:I26,AJ25,L21:L26,BG21)-SUMIFS(J21:J26,L21:L26,AJ25,I21:I26,BG21))+10*(SUMIFS(J21:J26,I21:I26,AJ25,L21:L26,BG21)+SUMIFS(K21:K26,L21:L26,AJ25,I21:I26,BG21)),"")</f>
        <v/>
      </c>
      <c r="BH25" s="288"/>
      <c r="BI25" s="273">
        <f>IF(COUNTIF(BJ22:BJ25,BJ25)=3,BJ25*10+BB25/100,IF(COUNTIF(BJ22:BJ25,BJ25)=2,IF(AND(BJ22=BJ25,AW25=1),BJ25*10+BB25+5,IF(AND(BJ23=BJ25,AX25=2),BJ25*10+BB25+5,IF(AND(BJ24=BJ25,AY25=3),BJ25*10+BB25+5,BJ25*10))),BJ25*10))</f>
        <v>0</v>
      </c>
      <c r="BJ25" s="278">
        <f>IF(COUNTIF(AN22:AN25,AN25)=4,(AT25*10000)+(AR25*100),0)</f>
        <v>0</v>
      </c>
      <c r="BK25" s="361" t="str">
        <f>L22</f>
        <v>Albanie</v>
      </c>
      <c r="BL25" s="362"/>
      <c r="BM25" s="311">
        <v>4</v>
      </c>
      <c r="BN25" s="311">
        <v>11</v>
      </c>
      <c r="BO25" s="311">
        <v>35</v>
      </c>
      <c r="BP25" s="311">
        <v>100</v>
      </c>
      <c r="BQ25" s="312">
        <v>1000</v>
      </c>
      <c r="BR25" s="173"/>
      <c r="BS25" s="173"/>
    </row>
    <row r="26" spans="1:71" s="125" customFormat="1" ht="15.75" thickBot="1" x14ac:dyDescent="0.25">
      <c r="A26" s="194">
        <v>44004</v>
      </c>
      <c r="B26" s="168">
        <v>28</v>
      </c>
      <c r="C26" s="177"/>
      <c r="D26" s="178"/>
      <c r="E26" s="179">
        <f t="shared" si="11"/>
        <v>0</v>
      </c>
      <c r="F26" s="179">
        <f t="shared" si="12"/>
        <v>0</v>
      </c>
      <c r="G26" s="179">
        <f t="shared" si="13"/>
        <v>0</v>
      </c>
      <c r="H26" s="179">
        <f t="shared" si="14"/>
        <v>0</v>
      </c>
      <c r="I26" s="256" t="str">
        <f>VLOOKUP(B26,Grille!$B$6:$C$41,2,FALSE)</f>
        <v>Croatie</v>
      </c>
      <c r="J26" s="317"/>
      <c r="K26" s="318"/>
      <c r="L26" s="289" t="str">
        <f>VLOOKUP(B26,Grille!$B$6:$D$41,3,FALSE)</f>
        <v>Italie</v>
      </c>
      <c r="M26" s="292">
        <f>VLOOKUP(B26,Grille!$B$6:$E$41,4,FALSE)</f>
        <v>1</v>
      </c>
      <c r="N26" s="292">
        <f>VLOOKUP(B26,Grille!$B$6:$F$41,5,FALSE)</f>
        <v>1</v>
      </c>
      <c r="O26" s="292">
        <f>VLOOKUP(B26,Grille!$B$6:$G$41,6,FALSE)</f>
        <v>1</v>
      </c>
      <c r="P26" s="258">
        <f t="shared" si="15"/>
        <v>0</v>
      </c>
      <c r="Q26" s="258">
        <f t="shared" si="16"/>
        <v>0</v>
      </c>
      <c r="R26" s="258">
        <f t="shared" si="17"/>
        <v>0</v>
      </c>
      <c r="S26" s="258">
        <f t="shared" si="18"/>
        <v>0</v>
      </c>
      <c r="T26" s="181"/>
      <c r="U26" s="180" t="str">
        <f>IF(AND(SUM(X22:X25)=12,COUNTIF(AK22:AK25,VLOOKUP(AJ22,AJ22:AK25,2,FALSE))&gt;1),CONCATENATE("Des nations sont ex-aequos. Classement final de ",AJ22," : "),"")</f>
        <v/>
      </c>
      <c r="V26" s="180"/>
      <c r="W26" s="181"/>
      <c r="X26" s="181"/>
      <c r="Y26" s="181"/>
      <c r="Z26" s="181"/>
      <c r="AA26" s="181"/>
      <c r="AB26" s="181"/>
      <c r="AC26" s="181"/>
      <c r="AD26" s="196"/>
      <c r="AE26" s="172"/>
      <c r="AF26" s="172"/>
      <c r="AG26" s="172"/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290"/>
      <c r="BB26" s="290"/>
      <c r="BC26" s="290"/>
      <c r="BD26" s="290"/>
      <c r="BE26" s="290"/>
      <c r="BF26" s="290"/>
      <c r="BG26" s="290"/>
      <c r="BH26" s="290"/>
      <c r="BI26" s="290"/>
      <c r="BJ26" s="290"/>
      <c r="BK26" s="290"/>
      <c r="BL26" s="290"/>
      <c r="BM26" s="291"/>
      <c r="BN26" s="291"/>
      <c r="BO26" s="291"/>
      <c r="BP26" s="291"/>
      <c r="BQ26" s="291"/>
      <c r="BR26" s="173"/>
      <c r="BS26" s="173"/>
    </row>
    <row r="27" spans="1:71" x14ac:dyDescent="0.2">
      <c r="A27" s="195"/>
      <c r="B27" s="156"/>
      <c r="C27" s="182"/>
      <c r="D27" s="183"/>
      <c r="E27" s="184"/>
      <c r="F27" s="184"/>
      <c r="G27" s="184"/>
      <c r="H27" s="184"/>
      <c r="I27" s="185"/>
      <c r="J27" s="183"/>
      <c r="K27" s="183"/>
      <c r="L27" s="185"/>
      <c r="M27" s="158"/>
      <c r="N27" s="158"/>
      <c r="O27" s="158"/>
      <c r="P27" s="166"/>
      <c r="Q27" s="166"/>
      <c r="R27" s="166"/>
      <c r="S27" s="166"/>
      <c r="T27" s="159"/>
      <c r="U27" s="180" t="str">
        <f>IF(AND(SUM(X22:X25)=12,COUNTIF(AK22:AK25,VLOOKUP(AJ23,AJ22:AK25,2,FALSE))&gt;1),CONCATENATE("Des nations sont ex-aequos. Classement final de ",AJ23," : "),"")</f>
        <v/>
      </c>
      <c r="V27" s="180"/>
      <c r="W27" s="181"/>
      <c r="X27" s="181"/>
      <c r="Y27" s="181"/>
      <c r="Z27" s="181"/>
      <c r="AA27" s="181"/>
      <c r="AB27" s="181"/>
      <c r="AC27" s="181"/>
      <c r="AD27" s="196"/>
      <c r="AE27" s="172"/>
      <c r="AF27" s="172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9"/>
      <c r="BK27" s="172"/>
      <c r="BL27" s="172"/>
      <c r="BM27" s="186"/>
      <c r="BN27" s="186"/>
      <c r="BO27" s="186"/>
      <c r="BP27" s="186"/>
      <c r="BQ27" s="186"/>
      <c r="BR27" s="159"/>
      <c r="BS27" s="159"/>
    </row>
    <row r="28" spans="1:71" x14ac:dyDescent="0.2">
      <c r="A28" s="195"/>
      <c r="B28" s="156"/>
      <c r="C28" s="182"/>
      <c r="D28" s="183"/>
      <c r="E28" s="184"/>
      <c r="F28" s="184"/>
      <c r="G28" s="184"/>
      <c r="H28" s="184"/>
      <c r="I28" s="185"/>
      <c r="J28" s="183"/>
      <c r="K28" s="183"/>
      <c r="L28" s="185"/>
      <c r="M28" s="158"/>
      <c r="N28" s="158"/>
      <c r="O28" s="158"/>
      <c r="P28" s="166"/>
      <c r="Q28" s="166"/>
      <c r="R28" s="166"/>
      <c r="S28" s="166"/>
      <c r="T28" s="159"/>
      <c r="U28" s="180" t="str">
        <f>IF(AND(SUM(X22:X25)=12,COUNTIF(AK22:AK25,VLOOKUP(AJ24,AJ22:AK25,2,FALSE))&gt;1),CONCATENATE("Des nations sont ex-aequos. Classement final de ",AJ24," : "),"")</f>
        <v/>
      </c>
      <c r="V28" s="180"/>
      <c r="W28" s="181"/>
      <c r="X28" s="181"/>
      <c r="Y28" s="181"/>
      <c r="Z28" s="181"/>
      <c r="AA28" s="181"/>
      <c r="AB28" s="181"/>
      <c r="AC28" s="181"/>
      <c r="AD28" s="196"/>
      <c r="AE28" s="172"/>
      <c r="AF28" s="172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9"/>
      <c r="BK28" s="172"/>
      <c r="BL28" s="172"/>
      <c r="BM28" s="186"/>
      <c r="BN28" s="186"/>
      <c r="BO28" s="186"/>
      <c r="BP28" s="186"/>
      <c r="BQ28" s="186"/>
      <c r="BR28" s="159"/>
      <c r="BS28" s="159"/>
    </row>
    <row r="29" spans="1:71" x14ac:dyDescent="0.2">
      <c r="A29" s="195"/>
      <c r="B29" s="156"/>
      <c r="C29" s="182"/>
      <c r="D29" s="183"/>
      <c r="E29" s="184"/>
      <c r="F29" s="184"/>
      <c r="G29" s="184"/>
      <c r="H29" s="184"/>
      <c r="I29" s="185"/>
      <c r="J29" s="183"/>
      <c r="K29" s="183"/>
      <c r="L29" s="185"/>
      <c r="M29" s="158"/>
      <c r="N29" s="158"/>
      <c r="O29" s="158"/>
      <c r="P29" s="166"/>
      <c r="Q29" s="166"/>
      <c r="R29" s="166"/>
      <c r="S29" s="166"/>
      <c r="T29" s="159"/>
      <c r="U29" s="180" t="str">
        <f>IF(AND(SUM(X22:X25)=12,COUNTIF(AK22:AK25,VLOOKUP(AJ25,AJ22:AK25,2,FALSE))&gt;1),CONCATENATE("Des nations sont ex-aequos. Classement final de ",AJ25," : "),"")</f>
        <v/>
      </c>
      <c r="V29" s="180"/>
      <c r="W29" s="181"/>
      <c r="X29" s="181"/>
      <c r="Y29" s="181"/>
      <c r="Z29" s="181"/>
      <c r="AA29" s="181"/>
      <c r="AB29" s="181"/>
      <c r="AC29" s="181"/>
      <c r="AD29" s="196"/>
      <c r="AE29" s="172"/>
      <c r="AF29" s="172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72"/>
      <c r="BL29" s="172"/>
      <c r="BM29" s="186"/>
      <c r="BN29" s="186"/>
      <c r="BO29" s="186"/>
      <c r="BP29" s="186"/>
      <c r="BQ29" s="186"/>
      <c r="BR29" s="159"/>
      <c r="BS29" s="159"/>
    </row>
    <row r="30" spans="1:71" x14ac:dyDescent="0.2">
      <c r="A30" s="195"/>
      <c r="B30" s="156"/>
      <c r="C30" s="190" t="s">
        <v>29</v>
      </c>
      <c r="D30" s="190"/>
      <c r="E30" s="190"/>
      <c r="F30" s="190"/>
      <c r="G30" s="190"/>
      <c r="H30" s="190"/>
      <c r="I30" s="363" t="str">
        <f>IF(Grille!$A$5="Français","GROUPE C",IF(Grille!$A$5="Español","GRUPO C","GROUP C"))</f>
        <v>GROUPE C</v>
      </c>
      <c r="J30" s="363"/>
      <c r="K30" s="363"/>
      <c r="L30" s="363"/>
      <c r="M30" s="363" t="str">
        <f>IF(Grille!$A$5="Français","COTES (1N2)",IF(Grille!$A$5="Español","PROBA (1E2)","ODDS (1D2)"))</f>
        <v>COTES (1N2)</v>
      </c>
      <c r="N30" s="363"/>
      <c r="O30" s="363"/>
      <c r="P30" s="165"/>
      <c r="Q30" s="165"/>
      <c r="R30" s="165"/>
      <c r="S30" s="166"/>
      <c r="T30" s="159"/>
      <c r="U30" s="181"/>
      <c r="V30" s="180"/>
      <c r="W30" s="181"/>
      <c r="X30" s="181"/>
      <c r="Y30" s="181"/>
      <c r="Z30" s="181"/>
      <c r="AA30" s="181"/>
      <c r="AB30" s="181"/>
      <c r="AC30" s="181"/>
      <c r="AD30" s="181"/>
      <c r="AE30" s="172"/>
      <c r="AF30" s="172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72"/>
      <c r="BL30" s="172"/>
      <c r="BM30" s="186"/>
      <c r="BN30" s="186"/>
      <c r="BO30" s="186"/>
      <c r="BP30" s="186"/>
      <c r="BQ30" s="186"/>
      <c r="BR30" s="159"/>
      <c r="BS30" s="159"/>
    </row>
    <row r="31" spans="1:71" ht="4.5" customHeight="1" thickBot="1" x14ac:dyDescent="0.25">
      <c r="A31" s="195"/>
      <c r="B31" s="156"/>
      <c r="C31" s="191"/>
      <c r="D31" s="191"/>
      <c r="E31" s="191"/>
      <c r="F31" s="191"/>
      <c r="G31" s="191"/>
      <c r="H31" s="191"/>
      <c r="I31" s="191"/>
      <c r="J31" s="187"/>
      <c r="K31" s="187"/>
      <c r="L31" s="191"/>
      <c r="M31" s="167"/>
      <c r="N31" s="167"/>
      <c r="O31" s="167"/>
      <c r="P31" s="166"/>
      <c r="Q31" s="166"/>
      <c r="R31" s="166"/>
      <c r="S31" s="166"/>
      <c r="T31" s="159"/>
      <c r="U31" s="181"/>
      <c r="V31" s="180"/>
      <c r="W31" s="181"/>
      <c r="X31" s="181"/>
      <c r="Y31" s="181"/>
      <c r="Z31" s="181"/>
      <c r="AA31" s="181"/>
      <c r="AB31" s="181"/>
      <c r="AC31" s="181"/>
      <c r="AD31" s="181"/>
      <c r="AE31" s="172"/>
      <c r="AF31" s="172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59"/>
      <c r="BK31" s="172"/>
      <c r="BL31" s="172"/>
      <c r="BM31" s="186"/>
      <c r="BN31" s="186"/>
      <c r="BO31" s="186"/>
      <c r="BP31" s="186"/>
      <c r="BQ31" s="186"/>
      <c r="BR31" s="159"/>
      <c r="BS31" s="159"/>
    </row>
    <row r="32" spans="1:71" s="125" customFormat="1" ht="15.75" thickBot="1" x14ac:dyDescent="0.25">
      <c r="A32" s="194">
        <v>43996</v>
      </c>
      <c r="B32" s="168">
        <v>6</v>
      </c>
      <c r="C32" s="169"/>
      <c r="D32" s="170"/>
      <c r="E32" s="171">
        <f t="shared" ref="E32:E37" si="23">IF(AND(J32&lt;&gt;"",K32&lt;&gt;""),1,0)</f>
        <v>0</v>
      </c>
      <c r="F32" s="171">
        <f t="shared" ref="F32:F37" si="24">IF(AND(J32&gt;K32,E32=1),1,0)</f>
        <v>0</v>
      </c>
      <c r="G32" s="171">
        <f t="shared" ref="G32:G37" si="25">IF(AND(J32=K32,E32=1),1,0)</f>
        <v>0</v>
      </c>
      <c r="H32" s="171">
        <f t="shared" ref="H32:H37" si="26">IF(AND(J32&lt;K32,E32=1),1,0)</f>
        <v>0</v>
      </c>
      <c r="I32" s="254" t="str">
        <f>VLOOKUP(B32,Grille!$B$6:$C$41,2,FALSE)</f>
        <v>Slovénie</v>
      </c>
      <c r="J32" s="313"/>
      <c r="K32" s="314"/>
      <c r="L32" s="257" t="str">
        <f>VLOOKUP(B32,Grille!$B$6:$D$41,3,FALSE)</f>
        <v>Danemark</v>
      </c>
      <c r="M32" s="292">
        <f>VLOOKUP(B32,Grille!$B$6:$E$41,4,FALSE)</f>
        <v>4.4000000000000004</v>
      </c>
      <c r="N32" s="292">
        <f>VLOOKUP(B32,Grille!$B$6:$F$41,5,FALSE)</f>
        <v>3.3</v>
      </c>
      <c r="O32" s="292">
        <f>VLOOKUP(B32,Grille!$B$6:$G$41,6,FALSE)</f>
        <v>1.7</v>
      </c>
      <c r="P32" s="258">
        <f t="shared" ref="P32:P37" si="27">IF(AND(J32&lt;&gt;"",K32&lt;&gt;""),1,0)</f>
        <v>0</v>
      </c>
      <c r="Q32" s="258">
        <f t="shared" ref="Q32:Q37" si="28">IF(AND(J32&lt;K32,P32=1),1,0)</f>
        <v>0</v>
      </c>
      <c r="R32" s="258">
        <f t="shared" ref="R32:R37" si="29">IF(AND(J32=K32,P32=1),1,0)</f>
        <v>0</v>
      </c>
      <c r="S32" s="258">
        <f t="shared" ref="S32:S37" si="30">IF(AND(J32&gt;K32,P32=1),1,0)</f>
        <v>0</v>
      </c>
      <c r="T32" s="181"/>
      <c r="U32" s="259"/>
      <c r="V32" s="260"/>
      <c r="W32" s="293" t="str">
        <f t="shared" ref="W32:AD32" si="31">W21</f>
        <v>PTS</v>
      </c>
      <c r="X32" s="294" t="str">
        <f t="shared" si="31"/>
        <v>J</v>
      </c>
      <c r="Y32" s="294" t="str">
        <f t="shared" si="31"/>
        <v>G</v>
      </c>
      <c r="Z32" s="294" t="str">
        <f t="shared" si="31"/>
        <v>N</v>
      </c>
      <c r="AA32" s="294" t="str">
        <f t="shared" si="31"/>
        <v>P</v>
      </c>
      <c r="AB32" s="294" t="str">
        <f t="shared" si="31"/>
        <v>B+</v>
      </c>
      <c r="AC32" s="294" t="str">
        <f t="shared" si="31"/>
        <v>B-</v>
      </c>
      <c r="AD32" s="350" t="str">
        <f t="shared" si="31"/>
        <v>Diff</v>
      </c>
      <c r="AE32" s="172"/>
      <c r="AF32" s="172"/>
      <c r="AG32" s="172"/>
      <c r="AH32" s="261"/>
      <c r="AI32" s="262" t="s">
        <v>27</v>
      </c>
      <c r="AJ32" s="262"/>
      <c r="AK32" s="262" t="s">
        <v>158</v>
      </c>
      <c r="AL32" s="261" t="s">
        <v>159</v>
      </c>
      <c r="AM32" s="262" t="s">
        <v>22</v>
      </c>
      <c r="AN32" s="262" t="s">
        <v>21</v>
      </c>
      <c r="AO32" s="262" t="s">
        <v>6</v>
      </c>
      <c r="AP32" s="262" t="s">
        <v>4</v>
      </c>
      <c r="AQ32" s="262" t="s">
        <v>23</v>
      </c>
      <c r="AR32" s="262" t="s">
        <v>24</v>
      </c>
      <c r="AS32" s="262" t="s">
        <v>25</v>
      </c>
      <c r="AT32" s="262" t="s">
        <v>26</v>
      </c>
      <c r="AU32" s="263" t="s">
        <v>31</v>
      </c>
      <c r="AV32" s="264" t="s">
        <v>160</v>
      </c>
      <c r="AW32" s="264" t="str">
        <f>AJ33</f>
        <v>Slovénie</v>
      </c>
      <c r="AX32" s="264" t="str">
        <f>AJ34</f>
        <v>Danemark</v>
      </c>
      <c r="AY32" s="264" t="str">
        <f>AJ35</f>
        <v>Serbie</v>
      </c>
      <c r="AZ32" s="265" t="str">
        <f>AJ36</f>
        <v>Angleterre</v>
      </c>
      <c r="BA32" s="264" t="s">
        <v>31</v>
      </c>
      <c r="BB32" s="266" t="s">
        <v>161</v>
      </c>
      <c r="BC32" s="267" t="s">
        <v>32</v>
      </c>
      <c r="BD32" s="267" t="s">
        <v>33</v>
      </c>
      <c r="BE32" s="267" t="str">
        <f>AJ33</f>
        <v>Slovénie</v>
      </c>
      <c r="BF32" s="267" t="str">
        <f>AJ34</f>
        <v>Danemark</v>
      </c>
      <c r="BG32" s="267" t="str">
        <f>AJ35</f>
        <v>Serbie</v>
      </c>
      <c r="BH32" s="267" t="str">
        <f>AJ36</f>
        <v>Angleterre</v>
      </c>
      <c r="BI32" s="263" t="s">
        <v>31</v>
      </c>
      <c r="BJ32" s="268" t="s">
        <v>155</v>
      </c>
      <c r="BK32" s="352" t="str">
        <f>IF(Grille!$A$5="Français","COTES",IF(Grille!$A$5="Español","PROBA","ODDS"))</f>
        <v>COTES</v>
      </c>
      <c r="BL32" s="353"/>
      <c r="BM32" s="295" t="str">
        <f>IF(Grille!$A$5="Français","H",IF(Grille!$A$5="Español","O","E"))</f>
        <v>H</v>
      </c>
      <c r="BN32" s="295" t="str">
        <f>IF(Grille!$A$5="Français","Q",IF(Grille!$A$5="Español","C","Q"))</f>
        <v>Q</v>
      </c>
      <c r="BO32" s="295" t="str">
        <f>IF(Grille!$A$5="Français","D",IF(Grille!$A$5="Español","S","S"))</f>
        <v>D</v>
      </c>
      <c r="BP32" s="295" t="str">
        <f>IF(Grille!$A$5="Français","F",IF(Grille!$A$5="Español","F","F"))</f>
        <v>F</v>
      </c>
      <c r="BQ32" s="296" t="str">
        <f>IF(Grille!$A$5="Français","V",IF(Grille!$A$5="Español","G","W"))</f>
        <v>V</v>
      </c>
      <c r="BR32" s="173"/>
      <c r="BS32" s="173"/>
    </row>
    <row r="33" spans="1:71" s="125" customFormat="1" ht="15.75" thickBot="1" x14ac:dyDescent="0.25">
      <c r="A33" s="194">
        <v>43996</v>
      </c>
      <c r="B33" s="168">
        <v>7</v>
      </c>
      <c r="C33" s="174"/>
      <c r="D33" s="175"/>
      <c r="E33" s="176">
        <f t="shared" si="23"/>
        <v>0</v>
      </c>
      <c r="F33" s="176">
        <f t="shared" si="24"/>
        <v>0</v>
      </c>
      <c r="G33" s="176">
        <f t="shared" si="25"/>
        <v>0</v>
      </c>
      <c r="H33" s="176">
        <f t="shared" si="26"/>
        <v>0</v>
      </c>
      <c r="I33" s="255" t="str">
        <f>VLOOKUP(B33,Grille!$B$6:$C$41,2,FALSE)</f>
        <v>Serbie</v>
      </c>
      <c r="J33" s="315"/>
      <c r="K33" s="316"/>
      <c r="L33" s="269" t="str">
        <f>VLOOKUP(B33,Grille!$B$6:$D$41,3,FALSE)</f>
        <v>Angleterre</v>
      </c>
      <c r="M33" s="292">
        <f>VLOOKUP(B33,Grille!$B$6:$E$41,4,FALSE)</f>
        <v>6.1</v>
      </c>
      <c r="N33" s="292">
        <f>VLOOKUP(B33,Grille!$B$6:$F$41,5,FALSE)</f>
        <v>4</v>
      </c>
      <c r="O33" s="292">
        <f>VLOOKUP(B33,Grille!$B$6:$G$41,6,FALSE)</f>
        <v>1.4</v>
      </c>
      <c r="P33" s="258">
        <f t="shared" si="27"/>
        <v>0</v>
      </c>
      <c r="Q33" s="258">
        <f t="shared" si="28"/>
        <v>0</v>
      </c>
      <c r="R33" s="258">
        <f t="shared" si="29"/>
        <v>0</v>
      </c>
      <c r="S33" s="258">
        <f t="shared" si="30"/>
        <v>0</v>
      </c>
      <c r="T33" s="181"/>
      <c r="U33" s="293">
        <v>1</v>
      </c>
      <c r="V33" s="297" t="str">
        <f>VLOOKUP(U33,AI33:AS36,2,FALSE)</f>
        <v>Slovénie</v>
      </c>
      <c r="W33" s="293">
        <f>(3*Y33)+Z33</f>
        <v>0</v>
      </c>
      <c r="X33" s="294">
        <f>SUM(Y33:AA33)</f>
        <v>0</v>
      </c>
      <c r="Y33" s="294">
        <f>VLOOKUP(U33,AI33:AT36,7,FALSE)</f>
        <v>0</v>
      </c>
      <c r="Z33" s="294">
        <f>VLOOKUP(U33,AI33:AT36,8,FALSE)</f>
        <v>0</v>
      </c>
      <c r="AA33" s="294">
        <f>VLOOKUP(U33,AI33:AT36,9,FALSE)</f>
        <v>0</v>
      </c>
      <c r="AB33" s="294">
        <f>VLOOKUP(U33,AI33:AT36,10,FALSE)</f>
        <v>0</v>
      </c>
      <c r="AC33" s="294">
        <f>VLOOKUP(U33,AI33:AT36,11,FALSE)</f>
        <v>0</v>
      </c>
      <c r="AD33" s="298">
        <f>AB33-AC33</f>
        <v>0</v>
      </c>
      <c r="AE33" s="172"/>
      <c r="AF33" s="172"/>
      <c r="AG33" s="172">
        <f>AK33-AH33-(IF(AND(AD37&gt;0,AD37&lt;5),AD37*10,0))</f>
        <v>-1</v>
      </c>
      <c r="AH33" s="270">
        <v>1</v>
      </c>
      <c r="AI33" s="271">
        <f>RANK(AG33,AG33:AG36)</f>
        <v>1</v>
      </c>
      <c r="AJ33" s="271" t="str">
        <f>I32</f>
        <v>Slovénie</v>
      </c>
      <c r="AK33" s="271">
        <f>AL33+((AU33+BA33+BI33)*100000)+(AT33*1000)+(AR33*10)</f>
        <v>0</v>
      </c>
      <c r="AL33" s="272">
        <f>(AN33*10000000000)</f>
        <v>0</v>
      </c>
      <c r="AM33" s="271">
        <f>SUMIF(I32:I37,AJ33,E32:E37)+SUMIF(L32:L37,AJ33,P32:P37)</f>
        <v>0</v>
      </c>
      <c r="AN33" s="271">
        <f>(3*AO33)+AP33</f>
        <v>0</v>
      </c>
      <c r="AO33" s="271">
        <f>SUMIF(I32:I37,AJ33,F32:F37)+SUMIF(L32:L37,AJ33,Q32:Q37)</f>
        <v>0</v>
      </c>
      <c r="AP33" s="271">
        <f>SUMIF(I32:I37,AJ33,G32:G37)+SUMIF(L32:L37,AJ33,R32:R37)</f>
        <v>0</v>
      </c>
      <c r="AQ33" s="271">
        <f>SUMIF(I32:I37,AJ33,H32:H37)+SUMIF(L32:L37,AJ33,S32:S37)</f>
        <v>0</v>
      </c>
      <c r="AR33" s="271">
        <f>SUMIF(I32:I37,AJ33,J32:J37)+SUMIF(L32:L37,AJ33,K32:K37)</f>
        <v>0</v>
      </c>
      <c r="AS33" s="271">
        <f>SUMIF(I32:I37,AJ33,K32:K37)+SUMIF(L32:L37,AJ33,J32:J37)</f>
        <v>0</v>
      </c>
      <c r="AT33" s="271">
        <f>AR33-AS33</f>
        <v>0</v>
      </c>
      <c r="AU33" s="273">
        <f>IF(AND(AV33&lt;&gt;"",COUNTIF(AW33:AZ33,AV33)=1),1000,0)</f>
        <v>0</v>
      </c>
      <c r="AV33" s="274" t="str">
        <f>IF(COUNTIF(AL33:AL36,AL33)=2,IF(AL33=AL34,AJ34,IF(AL33=AL35,AJ35,IF(AL33=AL36,AJ36,""))),"")</f>
        <v/>
      </c>
      <c r="AW33" s="275"/>
      <c r="AX33" s="274" t="str">
        <f>IF(SUMIFS(F32:F37,I32:I37,AJ33,L32:L37,AX32)+SUMIFS(Q32:Q37,L32:L37,AJ33,I32:I37,AX32)=1,AX32,"")</f>
        <v/>
      </c>
      <c r="AY33" s="274" t="str">
        <f>IF(SUMIFS(F32:F37,I32:I37,AJ33,L32:L37,AY32)+SUMIFS(Q32:Q37,L32:L37,AJ33,I32:I37,AY32)=1,AY32,"")</f>
        <v/>
      </c>
      <c r="AZ33" s="276" t="str">
        <f>IF(SUMIFS(F32:F37,I32:I37,AJ33,L32:L37,AZ32)+SUMIFS(Q32:Q37,L32:L37,AJ33,I32:I37,AZ32)=1,AZ32,"")</f>
        <v/>
      </c>
      <c r="BA33" s="274">
        <f>IF(COUNTIF(AL33:AL36,AL33)=3,IF(BB33&gt;0,IF(OR(AND(BB33=BB34,BF33&gt;0),AND(BB33=BB35,BG33&gt;0),AND(BB33=BB36,BH33&gt;0)),BB33+5,BB33),0),0)</f>
        <v>0</v>
      </c>
      <c r="BB33" s="277">
        <f>SUM(BE33:BH33)</f>
        <v>0</v>
      </c>
      <c r="BC33" s="278" t="str">
        <f>IF(COUNTIF(AL33:AL36,AL33)=3,IF(AL33=AL34,AJ34,AJ35),"")</f>
        <v/>
      </c>
      <c r="BD33" s="278" t="str">
        <f>IF(COUNTIF(AL33:AL36,AL33)=3,IF(AL33=AL36,AJ36,AJ35),"")</f>
        <v/>
      </c>
      <c r="BE33" s="279"/>
      <c r="BF33" s="280" t="str">
        <f>IF(COUNTIF(BC33:BD33,BF32)=1,1000*(SUMIFS(J32:J37,I32:I37,AJ33,L32:L37,BF32)+SUMIFS(K32:K37,L32:L37,AJ33,I32:I37,BF32)-SUMIFS(K32:K37,I32:I37,AJ33,L32:L37,BF32)-SUMIFS(J32:J37,L32:L37,AJ33,I32:I37,BF32))+10*(SUMIFS(J32:J37,I32:I37,AJ33,L32:L37,BF32)+SUMIFS(K32:K37,L32:L37,AJ33,I32:I37,BF32)),"")</f>
        <v/>
      </c>
      <c r="BG33" s="278" t="str">
        <f>IF(COUNTIF(BC33:BD33,BG32)=1,1000*(SUMIFS(J32:J37,I32:I37,AJ33,L32:L37,BG32)+SUMIFS(K32:K37,L32:L37,AJ33,I32:I37,BG32)-SUMIFS(K32:K37,I32:I37,AJ33,L32:L37,BG32)-SUMIFS(J32:J37,L32:L37,AJ33,I32:I37,BG32))+10*(SUMIFS(J32:J37,I32:I37,AJ33,L32:L37,BG32)+SUMIFS(K32:K37,L32:L37,AJ33,I32:I37,BG32)),"")</f>
        <v/>
      </c>
      <c r="BH33" s="278" t="str">
        <f>IF(COUNTIF(BC33:BD33,BH32)=1,1000*(SUMIFS(J32:J37,I32:I37,AJ33,L32:L37,BH32)+SUMIFS(K32:K37,L32:L37,AJ33,I32:I37,BH32)-SUMIFS(K32:K37,I32:I37,AJ33,L32:L37,BH32)-SUMIFS(J32:J37,L32:L37,AJ33,I32:I37,BH32))+10*(SUMIFS(J32:J37,I32:I37,AJ33,L32:L37,BH32)+SUMIFS(K32:K37,L32:L37,AJ33,I32:I37,BH32)),"")</f>
        <v/>
      </c>
      <c r="BI33" s="273">
        <f>IF(COUNTIF(BJ33:BJ36,BJ33)=3,BJ33*10+BB33/100,IF(COUNTIF(BJ33:BJ36,BJ33)=2,IF(AND(BJ33=BJ34,AX33=2),BJ33*10+BB33+5,IF(AND(BJ33=BJ35,AY33=3),BJ33*10+BB33+5,IF(AND(BJ33=BJ36,AZ33=4),BJ33*10+BB33+5,BJ33*10))),BJ33*10))</f>
        <v>0</v>
      </c>
      <c r="BJ33" s="278">
        <f>IF(COUNTIF(AN33:AN36,AN33)=4,(AT33*10000)+(AR33*100),0)</f>
        <v>0</v>
      </c>
      <c r="BK33" s="361" t="str">
        <f>I32</f>
        <v>Slovénie</v>
      </c>
      <c r="BL33" s="362"/>
      <c r="BM33" s="311">
        <v>2.2000000000000002</v>
      </c>
      <c r="BN33" s="311">
        <v>8</v>
      </c>
      <c r="BO33" s="311">
        <v>30</v>
      </c>
      <c r="BP33" s="311">
        <v>100</v>
      </c>
      <c r="BQ33" s="312">
        <v>500</v>
      </c>
      <c r="BR33" s="173"/>
      <c r="BS33" s="173"/>
    </row>
    <row r="34" spans="1:71" s="125" customFormat="1" ht="15.75" thickBot="1" x14ac:dyDescent="0.25">
      <c r="A34" s="194">
        <v>44000</v>
      </c>
      <c r="B34" s="168">
        <v>17</v>
      </c>
      <c r="C34" s="174"/>
      <c r="D34" s="175"/>
      <c r="E34" s="176">
        <f t="shared" si="23"/>
        <v>0</v>
      </c>
      <c r="F34" s="176">
        <f t="shared" si="24"/>
        <v>0</v>
      </c>
      <c r="G34" s="176">
        <f t="shared" si="25"/>
        <v>0</v>
      </c>
      <c r="H34" s="176">
        <f t="shared" si="26"/>
        <v>0</v>
      </c>
      <c r="I34" s="255" t="str">
        <f>VLOOKUP(B34,Grille!$B$6:$C$41,2,FALSE)</f>
        <v>Danemark</v>
      </c>
      <c r="J34" s="315"/>
      <c r="K34" s="316"/>
      <c r="L34" s="269" t="str">
        <f>VLOOKUP(B34,Grille!$B$6:$D$41,3,FALSE)</f>
        <v>Angleterre</v>
      </c>
      <c r="M34" s="292">
        <f>VLOOKUP(B34,Grille!$B$6:$E$41,4,FALSE)</f>
        <v>4.9000000000000004</v>
      </c>
      <c r="N34" s="292">
        <f>VLOOKUP(B34,Grille!$B$6:$F$41,5,FALSE)</f>
        <v>3.6</v>
      </c>
      <c r="O34" s="292">
        <f>VLOOKUP(B34,Grille!$B$6:$G$41,6,FALSE)</f>
        <v>1.5</v>
      </c>
      <c r="P34" s="258">
        <f t="shared" si="27"/>
        <v>0</v>
      </c>
      <c r="Q34" s="258">
        <f t="shared" si="28"/>
        <v>0</v>
      </c>
      <c r="R34" s="258">
        <f t="shared" si="29"/>
        <v>0</v>
      </c>
      <c r="S34" s="258">
        <f t="shared" si="30"/>
        <v>0</v>
      </c>
      <c r="T34" s="181"/>
      <c r="U34" s="299">
        <v>2</v>
      </c>
      <c r="V34" s="300" t="str">
        <f>VLOOKUP(U34,AI33:AS36,2,FALSE)</f>
        <v>Danemark</v>
      </c>
      <c r="W34" s="299">
        <f>(3*Y34)+Z34</f>
        <v>0</v>
      </c>
      <c r="X34" s="301">
        <f>SUM(Y34:AA34)</f>
        <v>0</v>
      </c>
      <c r="Y34" s="301">
        <f>VLOOKUP(U34,AI33:AT36,7,FALSE)</f>
        <v>0</v>
      </c>
      <c r="Z34" s="301">
        <f>VLOOKUP(U34,AI33:AT36,8,FALSE)</f>
        <v>0</v>
      </c>
      <c r="AA34" s="301">
        <f>VLOOKUP(U34,AI33:AT36,9,FALSE)</f>
        <v>0</v>
      </c>
      <c r="AB34" s="301">
        <f>VLOOKUP(U34,AI33:AT36,10,FALSE)</f>
        <v>0</v>
      </c>
      <c r="AC34" s="301">
        <f>VLOOKUP(U34,AI33:AT36,11,FALSE)</f>
        <v>0</v>
      </c>
      <c r="AD34" s="302">
        <f>AB34-AC34</f>
        <v>0</v>
      </c>
      <c r="AE34" s="172"/>
      <c r="AF34" s="172"/>
      <c r="AG34" s="172">
        <f t="shared" ref="AG34:AG36" si="32">AK34-AH34-(IF(AND(AD38&gt;0,AD38&lt;5),AD38*10,0))</f>
        <v>-2</v>
      </c>
      <c r="AH34" s="270">
        <v>2</v>
      </c>
      <c r="AI34" s="271">
        <f>RANK(AG34,AG33:AG36)</f>
        <v>2</v>
      </c>
      <c r="AJ34" s="271" t="str">
        <f>L32</f>
        <v>Danemark</v>
      </c>
      <c r="AK34" s="271">
        <f t="shared" ref="AK34:AK36" si="33">AL34+((AU34+BA34+BI34)*100000)+(AT34*1000)+(AR34*10)</f>
        <v>0</v>
      </c>
      <c r="AL34" s="272">
        <f t="shared" ref="AL34:AL36" si="34">(AN34*10000000000)</f>
        <v>0</v>
      </c>
      <c r="AM34" s="271">
        <f>SUMIF(I32:I37,AJ34,E32:E37)+SUMIF(L32:L37,AJ34,P32:P37)</f>
        <v>0</v>
      </c>
      <c r="AN34" s="271">
        <f>(3*AO34)+AP34</f>
        <v>0</v>
      </c>
      <c r="AO34" s="271">
        <f>SUMIF(I32:I37,AJ34,F32:F37)+SUMIF(L32:L37,AJ34,Q32:Q37)</f>
        <v>0</v>
      </c>
      <c r="AP34" s="271">
        <f>SUMIF(I32:I37,AJ34,G32:G37)+SUMIF(L32:L37,AJ34,R32:R37)</f>
        <v>0</v>
      </c>
      <c r="AQ34" s="271">
        <f>SUMIF(I32:I37,AJ34,H32:H37)+SUMIF(L32:L37,AJ34,S32:S37)</f>
        <v>0</v>
      </c>
      <c r="AR34" s="271">
        <f>SUMIF(I32:I37,AJ34,J32:J37)+SUMIF(L32:L37,AJ34,K32:K37)</f>
        <v>0</v>
      </c>
      <c r="AS34" s="271">
        <f>SUMIF(I32:I37,AJ34,K32:K37)+SUMIF(L32:L37,AJ34,J32:J37)</f>
        <v>0</v>
      </c>
      <c r="AT34" s="271">
        <f>AR34-AS34</f>
        <v>0</v>
      </c>
      <c r="AU34" s="273">
        <f>IF(AND(AV34&lt;&gt;"",COUNTIF(AW34:AZ34,AV34)=1),1000,0)</f>
        <v>0</v>
      </c>
      <c r="AV34" s="274" t="str">
        <f>IF(COUNTIF(AL33:AL36,AL34)=2,IF(AL34=AL33,AJ33,IF(AL34=AL35,AJ35,IF(AL34=AL36,AJ36,""))),"")</f>
        <v/>
      </c>
      <c r="AW34" s="274" t="str">
        <f>IF(SUMIFS(F32:F37,I32:I37,AJ34,L32:L37,AW32)+SUMIFS(Q32:Q37,L32:L37,AJ34,I32:I37,AW32)=1,AW32,"")</f>
        <v/>
      </c>
      <c r="AX34" s="275"/>
      <c r="AY34" s="274" t="str">
        <f>IF(SUMIFS(F32:F37,I32:I37,AJ34,L32:L37,AY32)+SUMIFS(Q32:Q37,L32:L37,AJ34,I32:I37,AY32)=1,AY32,"")</f>
        <v/>
      </c>
      <c r="AZ34" s="276" t="str">
        <f>IF(SUMIFS(F32:F37,I32:I37,AJ34,L32:L37,AZ32)+SUMIFS(Q32:Q37,L32:L37,AJ34,I32:I37,AZ32)=1,AZ32,"")</f>
        <v/>
      </c>
      <c r="BA34" s="274">
        <f>IF(COUNTIF(AL33:AL36,AL34)=3,IF(BB34&gt;0,IF(OR(AND(BB34=BB33,BE34&gt;0),AND(BB34=BB35,BG34&gt;0),AND(BB34=BB36,BH34&gt;0)),BB34+5,BB34),0),0)</f>
        <v>0</v>
      </c>
      <c r="BB34" s="277">
        <f>SUM(BE34:BH34)</f>
        <v>0</v>
      </c>
      <c r="BC34" s="278" t="str">
        <f>IF(COUNTIF(AL33:AL36,AL34)=3,IF(AL34=AL33,AJ33,AJ35),"")</f>
        <v/>
      </c>
      <c r="BD34" s="278" t="str">
        <f>IF(COUNTIF(AL33:AL36,AL34)=3,IF(AL34=AL36,AJ36,AJ35),"")</f>
        <v/>
      </c>
      <c r="BE34" s="278" t="str">
        <f>IF(COUNTIF(BC34:BD34,BE32)=1,1000*(SUMIFS(J32:J37,I32:I37,AJ34,L32:L37,BE32)+SUMIFS(K32:K37,L32:L37,AJ34,I32:I37,BE32)-SUMIFS(K32:K37,I32:I37,AJ34,L32:L37,BE32)-SUMIFS(J32:J37,L32:L37,AJ34,I32:I37,BE32))+10*(SUMIFS(J32:J37,I32:I37,AJ34,L32:L37,BE32)+SUMIFS(K32:K37,L32:L37,AJ34,I32:I37,BE32)),"")</f>
        <v/>
      </c>
      <c r="BF34" s="279"/>
      <c r="BG34" s="278" t="str">
        <f>IF(COUNTIF(BC34:BD34,BG32)=1,1000*(SUMIFS(J32:J37,I32:I37,AJ34,L32:L37,BG32)+SUMIFS(K32:K37,L32:L37,AJ34,I32:I37,BG32)-SUMIFS(K32:K37,I32:I37,AJ34,L32:L37,BG32)-SUMIFS(J32:J37,L32:L37,AJ34,I32:I37,BG32))+10*(SUMIFS(J32:J37,I32:I37,AJ34,L32:L37,BG32)+SUMIFS(K32:K37,L32:L37,AJ34,I32:I37,BG32)),"")</f>
        <v/>
      </c>
      <c r="BH34" s="278" t="str">
        <f>IF(COUNTIF(BC34:BD34,BH32)=1,1000*(SUMIFS(J32:J37,I32:I37,AJ34,L32:L37,BH32)+SUMIFS(K32:K37,L32:L37,AJ34,I32:I37,BH32)-SUMIFS(K32:K37,I32:I37,AJ34,L32:L37,BH32)-SUMIFS(J32:J37,L32:L37,AJ34,I32:I37,BH32))+10*(SUMIFS(J32:J37,I32:I37,AJ34,L32:L37,BH32)+SUMIFS(K32:K37,L32:L37,AJ34,I32:I37,BH32)),"")</f>
        <v/>
      </c>
      <c r="BI34" s="273">
        <f>IF(COUNTIF(BJ33:BJ36,BJ34)=3,BJ34*10+BB34/100,IF(COUNTIF(BJ33:BJ36,BJ34)=2,IF(AND(BJ33=BJ34,AW34=1),BJ34*10+BB34+5,IF(AND(BJ34=BJ35,AY34=3),BJ34*10+BB34+5,IF(AND(BJ34=BJ36,AZ34=4),BJ34*10+BB34+5,BJ34*10))),BJ34*10))</f>
        <v>0</v>
      </c>
      <c r="BJ34" s="278">
        <f>IF(COUNTIF(AN33:AN36,AN34)=4,(AT34*10000)+(AR34*100),0)</f>
        <v>0</v>
      </c>
      <c r="BK34" s="361" t="str">
        <f>L32</f>
        <v>Danemark</v>
      </c>
      <c r="BL34" s="362"/>
      <c r="BM34" s="311">
        <v>1.3</v>
      </c>
      <c r="BN34" s="311">
        <v>3</v>
      </c>
      <c r="BO34" s="311">
        <v>7</v>
      </c>
      <c r="BP34" s="311">
        <v>18</v>
      </c>
      <c r="BQ34" s="312">
        <v>50</v>
      </c>
      <c r="BR34" s="173"/>
      <c r="BS34" s="173"/>
    </row>
    <row r="35" spans="1:71" s="125" customFormat="1" ht="15.75" thickBot="1" x14ac:dyDescent="0.25">
      <c r="A35" s="194">
        <v>44000</v>
      </c>
      <c r="B35" s="168">
        <v>16</v>
      </c>
      <c r="C35" s="174"/>
      <c r="D35" s="175"/>
      <c r="E35" s="176">
        <f t="shared" si="23"/>
        <v>0</v>
      </c>
      <c r="F35" s="176">
        <f t="shared" si="24"/>
        <v>0</v>
      </c>
      <c r="G35" s="176">
        <f t="shared" si="25"/>
        <v>0</v>
      </c>
      <c r="H35" s="176">
        <f t="shared" si="26"/>
        <v>0</v>
      </c>
      <c r="I35" s="255" t="str">
        <f>VLOOKUP(B35,Grille!$B$6:$C$41,2,FALSE)</f>
        <v>Slovénie</v>
      </c>
      <c r="J35" s="315"/>
      <c r="K35" s="316"/>
      <c r="L35" s="269" t="str">
        <f>VLOOKUP(B35,Grille!$B$6:$D$41,3,FALSE)</f>
        <v>Serbie</v>
      </c>
      <c r="M35" s="292">
        <f>VLOOKUP(B35,Grille!$B$6:$E$41,4,FALSE)</f>
        <v>3.7</v>
      </c>
      <c r="N35" s="292">
        <f>VLOOKUP(B35,Grille!$B$6:$F$41,5,FALSE)</f>
        <v>3.3</v>
      </c>
      <c r="O35" s="292">
        <f>VLOOKUP(B35,Grille!$B$6:$G$41,6,FALSE)</f>
        <v>1.8</v>
      </c>
      <c r="P35" s="258">
        <f t="shared" si="27"/>
        <v>0</v>
      </c>
      <c r="Q35" s="258">
        <f t="shared" si="28"/>
        <v>0</v>
      </c>
      <c r="R35" s="258">
        <f t="shared" si="29"/>
        <v>0</v>
      </c>
      <c r="S35" s="258">
        <f t="shared" si="30"/>
        <v>0</v>
      </c>
      <c r="T35" s="181"/>
      <c r="U35" s="303">
        <v>3</v>
      </c>
      <c r="V35" s="304" t="str">
        <f>VLOOKUP(U35,AI33:AS36,2,FALSE)</f>
        <v>Serbie</v>
      </c>
      <c r="W35" s="303">
        <f>(3*Y35)+Z35</f>
        <v>0</v>
      </c>
      <c r="X35" s="305">
        <f>SUM(Y35:AA35)</f>
        <v>0</v>
      </c>
      <c r="Y35" s="305">
        <f>VLOOKUP(U35,AI33:AT36,7,FALSE)</f>
        <v>0</v>
      </c>
      <c r="Z35" s="305">
        <f>VLOOKUP(U35,AI33:AT36,8,FALSE)</f>
        <v>0</v>
      </c>
      <c r="AA35" s="305">
        <f>VLOOKUP(U35,AI33:AT36,9,FALSE)</f>
        <v>0</v>
      </c>
      <c r="AB35" s="305">
        <f>VLOOKUP(U35,AI33:AT36,10,FALSE)</f>
        <v>0</v>
      </c>
      <c r="AC35" s="305">
        <f>VLOOKUP(U35,AI33:AT36,11,FALSE)</f>
        <v>0</v>
      </c>
      <c r="AD35" s="306">
        <f>AB35-AC35</f>
        <v>0</v>
      </c>
      <c r="AE35" s="172"/>
      <c r="AF35" s="172"/>
      <c r="AG35" s="172">
        <f t="shared" si="32"/>
        <v>-3</v>
      </c>
      <c r="AH35" s="270">
        <v>3</v>
      </c>
      <c r="AI35" s="271">
        <f>RANK(AG35,AG33:AG36)</f>
        <v>3</v>
      </c>
      <c r="AJ35" s="271" t="str">
        <f>I33</f>
        <v>Serbie</v>
      </c>
      <c r="AK35" s="271">
        <f t="shared" si="33"/>
        <v>0</v>
      </c>
      <c r="AL35" s="272">
        <f t="shared" si="34"/>
        <v>0</v>
      </c>
      <c r="AM35" s="271">
        <f>SUMIF(I32:I37,AJ35,E32:E37)+SUMIF(L32:L37,AJ35,P32:P37)</f>
        <v>0</v>
      </c>
      <c r="AN35" s="271">
        <f>(3*AO35)+AP35</f>
        <v>0</v>
      </c>
      <c r="AO35" s="271">
        <f>SUMIF(I32:I37,AJ35,F32:F37)+SUMIF(L32:L37,AJ35,Q32:Q37)</f>
        <v>0</v>
      </c>
      <c r="AP35" s="271">
        <f>SUMIF(I32:I37,AJ35,G32:G37)+SUMIF(L32:L37,AJ35,R32:R37)</f>
        <v>0</v>
      </c>
      <c r="AQ35" s="271">
        <f>SUMIF(I32:I37,AJ35,H32:H37)+SUMIF(L32:L37,AJ35,S32:S37)</f>
        <v>0</v>
      </c>
      <c r="AR35" s="271">
        <f>SUMIF(I32:I37,AJ35,J32:J37)+SUMIF(L32:L37,AJ35,K32:K37)</f>
        <v>0</v>
      </c>
      <c r="AS35" s="271">
        <f>SUMIF(I32:I37,AJ35,K32:K37)+SUMIF(L32:L37,AJ35,J32:J37)</f>
        <v>0</v>
      </c>
      <c r="AT35" s="271">
        <f>AR35-AS35</f>
        <v>0</v>
      </c>
      <c r="AU35" s="273">
        <f>IF(AND(AV35&lt;&gt;"",COUNTIF(AW35:AZ35,AV35)=1),1000,0)</f>
        <v>0</v>
      </c>
      <c r="AV35" s="274" t="str">
        <f>IF(COUNTIF(AL33:AL36,AL35)=2,IF(AL35=AL33,AJ33,IF(AL35=AL34,AJ34,IF(AL35=AL36,AJ36,""))),"")</f>
        <v/>
      </c>
      <c r="AW35" s="274" t="str">
        <f>IF(SUMIFS(F32:F37,I32:I37,AJ35,L32:L37,AW32)+SUMIFS(Q32:Q37,L32:L37,AJ35,I32:I37,AW32)=1,AW32,"")</f>
        <v/>
      </c>
      <c r="AX35" s="274" t="str">
        <f>IF(SUMIFS(F32:F37,I32:I37,AJ35,L32:L37,AX32)+SUMIFS(Q32:Q37,L32:L37,AJ35,I32:I37,AX32)=1,AX32,"")</f>
        <v/>
      </c>
      <c r="AY35" s="275"/>
      <c r="AZ35" s="276" t="str">
        <f>IF(SUMIFS(F32:F37,I32:I37,AJ35,L32:L37,AZ32)+SUMIFS(Q32:Q37,L32:L37,AJ35,I32:I37,AZ32)=1,AZ32,"")</f>
        <v/>
      </c>
      <c r="BA35" s="274">
        <f>IF(COUNTIF(AL33:AL36,AL35)=3,IF(BB35&gt;0,IF(OR(AND(BB35=BB33,BE35&gt;0),AND(BB35=BB34,BF35&gt;0),AND(BB35=BB36,BH35&gt;0)),BB35+5,BB35),0),0)</f>
        <v>0</v>
      </c>
      <c r="BB35" s="277">
        <f>SUM(BE35:BH35)</f>
        <v>0</v>
      </c>
      <c r="BC35" s="278" t="str">
        <f>IF(COUNTIF(AL33:AL36,AL35)=3,IF(AL35=AL33,AJ33,AJ34),"")</f>
        <v/>
      </c>
      <c r="BD35" s="278" t="str">
        <f>IF(COUNTIF(AL33:AL36,AL35)=3,IF(AL35=AL36,AJ36,AJ34),"")</f>
        <v/>
      </c>
      <c r="BE35" s="278" t="str">
        <f>IF(COUNTIF(BC35:BD35,BE32)=1,1000*(SUMIFS(J32:J37,I32:I37,AJ35,L32:L37,BE32)+SUMIFS(K32:K37,L32:L37,AJ35,I32:I37,BE32)-SUMIFS(K32:K37,I32:I37,AJ35,L32:L37,BE32)-SUMIFS(J32:J37,L32:L37,AJ35,I32:I37,BE32))+10*(SUMIFS(J32:J37,I32:I37,AJ35,L32:L37,BE32)+SUMIFS(K32:K37,L32:L37,AJ35,I32:I37,BE32)),"")</f>
        <v/>
      </c>
      <c r="BF35" s="278" t="str">
        <f>IF(COUNTIF(BC35:BD35,BF32)=1,1000*(SUMIFS(J32:J37,I32:I37,AJ35,L32:L37,BF32)+SUMIFS(K32:K37,L32:L37,AJ35,I32:I37,BF32)-SUMIFS(K32:K37,I32:I37,AJ35,L32:L37,BF32)-SUMIFS(J32:J37,L32:L37,AJ35,I32:I37,BF32))+10*(SUMIFS(J32:J37,I32:I37,AJ35,L32:L37,BF32)+SUMIFS(K32:K37,L32:L37,AJ35,I32:I37,BF32)),"")</f>
        <v/>
      </c>
      <c r="BG35" s="279"/>
      <c r="BH35" s="278" t="str">
        <f>IF(COUNTIF(BC35:BD35,BH32)=1,1000*(SUMIFS(J32:J37,I32:I37,AJ35,L32:L37,BH32)+SUMIFS(K32:K37,L32:L37,AJ35,I32:I37,BH32)-SUMIFS(K32:K37,I32:I37,AJ35,L32:L37,BH32)-SUMIFS(J32:J37,L32:L37,AJ35,I32:I37,BH32))+10*(SUMIFS(J32:J37,I32:I37,AJ35,L32:L37,BH32)+SUMIFS(K32:K37,L32:L37,AJ35,I32:I37,BH32)),"")</f>
        <v/>
      </c>
      <c r="BI35" s="273">
        <f>IF(COUNTIF(BJ33:BJ36,BJ35)=3,BJ35*10+BB35/100,IF(COUNTIF(BJ33:BJ36,BJ35)=2,IF(AND(BJ33=BJ35,AW35=1),BJ35*10+BB35+5,IF(AND(BJ34=BJ35,AX35=2),BJ35*10+BB35+5,IF(AND(BJ35=BJ36,AZ35=4),BJ35*10+BB35+5,BJ35*10))),BJ35*10))</f>
        <v>0</v>
      </c>
      <c r="BJ35" s="278">
        <f>IF(COUNTIF(AN33:AN36,AN35)=4,(AT35*10000)+(AR35*100),0)</f>
        <v>0</v>
      </c>
      <c r="BK35" s="361" t="str">
        <f>I33</f>
        <v>Serbie</v>
      </c>
      <c r="BL35" s="362"/>
      <c r="BM35" s="311">
        <v>1.5</v>
      </c>
      <c r="BN35" s="311">
        <v>4.2</v>
      </c>
      <c r="BO35" s="311">
        <v>10</v>
      </c>
      <c r="BP35" s="311">
        <v>30</v>
      </c>
      <c r="BQ35" s="312">
        <v>150</v>
      </c>
      <c r="BR35" s="173"/>
      <c r="BS35" s="173"/>
    </row>
    <row r="36" spans="1:71" s="125" customFormat="1" ht="15.75" thickBot="1" x14ac:dyDescent="0.25">
      <c r="A36" s="194">
        <v>44004</v>
      </c>
      <c r="B36" s="168">
        <v>31</v>
      </c>
      <c r="C36" s="174"/>
      <c r="D36" s="175"/>
      <c r="E36" s="176">
        <f t="shared" si="23"/>
        <v>0</v>
      </c>
      <c r="F36" s="176">
        <f t="shared" si="24"/>
        <v>0</v>
      </c>
      <c r="G36" s="176">
        <f t="shared" si="25"/>
        <v>0</v>
      </c>
      <c r="H36" s="176">
        <f t="shared" si="26"/>
        <v>0</v>
      </c>
      <c r="I36" s="255" t="str">
        <f>VLOOKUP(B36,Grille!$B$6:$C$41,2,FALSE)</f>
        <v>Angleterre</v>
      </c>
      <c r="J36" s="315"/>
      <c r="K36" s="316"/>
      <c r="L36" s="269" t="str">
        <f>VLOOKUP(B36,Grille!$B$6:$D$41,3,FALSE)</f>
        <v>Slovénie</v>
      </c>
      <c r="M36" s="292">
        <f>VLOOKUP(B36,Grille!$B$6:$E$41,4,FALSE)</f>
        <v>1</v>
      </c>
      <c r="N36" s="292">
        <f>VLOOKUP(B36,Grille!$B$6:$F$41,5,FALSE)</f>
        <v>1</v>
      </c>
      <c r="O36" s="292">
        <f>VLOOKUP(B36,Grille!$B$6:$G$41,6,FALSE)</f>
        <v>1</v>
      </c>
      <c r="P36" s="258">
        <f t="shared" si="27"/>
        <v>0</v>
      </c>
      <c r="Q36" s="258">
        <f t="shared" si="28"/>
        <v>0</v>
      </c>
      <c r="R36" s="258">
        <f t="shared" si="29"/>
        <v>0</v>
      </c>
      <c r="S36" s="258">
        <f t="shared" si="30"/>
        <v>0</v>
      </c>
      <c r="T36" s="181"/>
      <c r="U36" s="307">
        <v>4</v>
      </c>
      <c r="V36" s="308" t="str">
        <f>VLOOKUP(U36,AI33:AS36,2,FALSE)</f>
        <v>Angleterre</v>
      </c>
      <c r="W36" s="307">
        <f>(3*Y36)+Z36</f>
        <v>0</v>
      </c>
      <c r="X36" s="309">
        <f>SUM(Y36:AA36)</f>
        <v>0</v>
      </c>
      <c r="Y36" s="309">
        <f>VLOOKUP(U36,AI33:AT36,7,FALSE)</f>
        <v>0</v>
      </c>
      <c r="Z36" s="309">
        <f>VLOOKUP(U36,AI33:AT36,8,FALSE)</f>
        <v>0</v>
      </c>
      <c r="AA36" s="309">
        <f>VLOOKUP(U36,AI33:AT36,9,FALSE)</f>
        <v>0</v>
      </c>
      <c r="AB36" s="309">
        <f>VLOOKUP(U36,AI33:AT36,10,FALSE)</f>
        <v>0</v>
      </c>
      <c r="AC36" s="309">
        <f>VLOOKUP(U36,AI33:AT36,11,FALSE)</f>
        <v>0</v>
      </c>
      <c r="AD36" s="310">
        <f>AB36-AC36</f>
        <v>0</v>
      </c>
      <c r="AE36" s="172"/>
      <c r="AF36" s="172"/>
      <c r="AG36" s="172">
        <f t="shared" si="32"/>
        <v>-4</v>
      </c>
      <c r="AH36" s="281">
        <v>4</v>
      </c>
      <c r="AI36" s="282">
        <f>RANK(AG36,AG33:AG36)</f>
        <v>4</v>
      </c>
      <c r="AJ36" s="282" t="str">
        <f>L33</f>
        <v>Angleterre</v>
      </c>
      <c r="AK36" s="271">
        <f t="shared" si="33"/>
        <v>0</v>
      </c>
      <c r="AL36" s="272">
        <f t="shared" si="34"/>
        <v>0</v>
      </c>
      <c r="AM36" s="282">
        <f>SUMIF(I32:I37,AJ36,E32:E37)+SUMIF(L32:L37,AJ36,P32:P37)</f>
        <v>0</v>
      </c>
      <c r="AN36" s="282">
        <f>(3*AO36)+AP36</f>
        <v>0</v>
      </c>
      <c r="AO36" s="282">
        <f>SUMIF(I32:I37,AJ36,F32:F37)+SUMIF(L32:L37,AJ36,Q32:Q37)</f>
        <v>0</v>
      </c>
      <c r="AP36" s="282">
        <f>SUMIF(I32:I37,AJ36,G32:G37)+SUMIF(L32:L37,AJ36,R32:R37)</f>
        <v>0</v>
      </c>
      <c r="AQ36" s="282">
        <f>SUMIF(I32:I37,AJ36,H32:H37)+SUMIF(L32:L37,AJ36,S32:S37)</f>
        <v>0</v>
      </c>
      <c r="AR36" s="282">
        <f>SUMIF(I32:I37,AJ36,J32:J37)+SUMIF(L32:L37,AJ36,K32:K37)</f>
        <v>0</v>
      </c>
      <c r="AS36" s="282">
        <f>SUMIF(I32:I37,AJ36,K32:K37)+SUMIF(L32:L37,AJ36,J32:J37)</f>
        <v>0</v>
      </c>
      <c r="AT36" s="282">
        <f>AR36-AS36</f>
        <v>0</v>
      </c>
      <c r="AU36" s="283">
        <f>IF(AND(AV36&lt;&gt;"",COUNTIF(AW36:AZ36,AV36)=1),1000,0)</f>
        <v>0</v>
      </c>
      <c r="AV36" s="284" t="str">
        <f>IF(COUNTIF(AL33:AL36,AL36)=2,IF(AL36=AL33,AJ33,IF(AL36=AL34,AJ34,IF(AL36=AL35,AJ35,""))),"")</f>
        <v/>
      </c>
      <c r="AW36" s="284" t="str">
        <f>IF(SUMIFS(F32:F37,I32:I37,AJ36,L32:L37,AW32)+SUMIFS(Q32:Q37,L32:L37,AJ36,I32:I37,AW32)=1,AW32,"")</f>
        <v/>
      </c>
      <c r="AX36" s="284" t="str">
        <f>IF(SUMIFS(F32:F37,I32:I37,AJ36,L32:L37,AX32)+SUMIFS(Q32:Q37,L32:L37,AJ36,I32:I37,AX32)=1,AX32,"")</f>
        <v/>
      </c>
      <c r="AY36" s="284" t="str">
        <f>IF(SUMIFS(F32:F37,I32:I37,AJ36,L32:L37,AY32)+SUMIFS(Q32:Q37,L32:L37,AJ36,I32:I37,AY32)=1,AY32,"")</f>
        <v/>
      </c>
      <c r="AZ36" s="285"/>
      <c r="BA36" s="274">
        <f>IF(COUNTIF(AL33:AL36,AL36)=3,IF(BB36&gt;0,IF(OR(AND(BB36=BB33,BE36&gt;0),AND(BB36=BB34,BF36&gt;0),AND(BB36=BB35,BG36&gt;0)),BB36+5,BB36),0),0)</f>
        <v>0</v>
      </c>
      <c r="BB36" s="286">
        <f>SUM(BE36:BH36)</f>
        <v>0</v>
      </c>
      <c r="BC36" s="287" t="str">
        <f>IF(COUNTIF(AL33:AL36,AL36)=3,IF(AL36=AL33,AJ33,AJ34),"")</f>
        <v/>
      </c>
      <c r="BD36" s="287" t="str">
        <f>IF(COUNTIF(AL33:AL36,AL36)=3,IF(AL36=AL35,AJ35,AJ34),"")</f>
        <v/>
      </c>
      <c r="BE36" s="287" t="str">
        <f>IF(COUNTIF(BC36:BD36,BE32)=1,1000*(SUMIFS(J32:J37,I32:I37,AJ36,L32:L37,BE32)+SUMIFS(K32:K37,L32:L37,AJ36,I32:I37,BE32)-SUMIFS(K32:K37,I32:I37,AJ36,L32:L37,BE32)-SUMIFS(J32:J37,L32:L37,AJ36,I32:I37,BE32))+10*(SUMIFS(J32:J37,I32:I37,AJ36,L32:L37,BE32)+SUMIFS(K32:K37,L32:L37,AJ36,I32:I37,BE32)),"")</f>
        <v/>
      </c>
      <c r="BF36" s="287" t="str">
        <f>IF(COUNTIF(BC36:BD36,BF32)=1,1000*(SUMIFS(J32:J37,I32:I37,AJ36,L32:L37,BF32)+SUMIFS(K32:K37,L32:L37,AJ36,I32:I37,BF32)-SUMIFS(K32:K37,I32:I37,AJ36,L32:L37,BF32)-SUMIFS(J32:J37,L32:L37,AJ36,I32:I37,BF32))+10*(SUMIFS(J32:J37,I32:I37,AJ36,L32:L37,BF32)+SUMIFS(K32:K37,L32:L37,AJ36,I32:I37,BF32)),"")</f>
        <v/>
      </c>
      <c r="BG36" s="287" t="str">
        <f>IF(COUNTIF(BC36:BD36,BG32)=1,1000*(SUMIFS(J32:J37,I32:I37,AJ36,L32:L37,BG32)+SUMIFS(K32:K37,L32:L37,AJ36,I32:I37,BG32)-SUMIFS(K32:K37,I32:I37,AJ36,L32:L37,BG32)-SUMIFS(J32:J37,L32:L37,AJ36,I32:I37,BG32))+10*(SUMIFS(J32:J37,I32:I37,AJ36,L32:L37,BG32)+SUMIFS(K32:K37,L32:L37,AJ36,I32:I37,BG32)),"")</f>
        <v/>
      </c>
      <c r="BH36" s="288"/>
      <c r="BI36" s="273">
        <f>IF(COUNTIF(BJ33:BJ36,BJ36)=3,BJ36*10+BB36/100,IF(COUNTIF(BJ33:BJ36,BJ36)=2,IF(AND(BJ33=BJ36,AW36=1),BJ36*10+BB36+5,IF(AND(BJ34=BJ36,AX36=2),BJ36*10+BB36+5,IF(AND(BJ35=BJ36,AY36=3),BJ36*10+BB36+5,BJ36*10))),BJ36*10))</f>
        <v>0</v>
      </c>
      <c r="BJ36" s="278">
        <f>IF(COUNTIF(AN33:AN36,AN36)=4,(AT36*10000)+(AR36*100),0)</f>
        <v>0</v>
      </c>
      <c r="BK36" s="361" t="str">
        <f>L33</f>
        <v>Angleterre</v>
      </c>
      <c r="BL36" s="362"/>
      <c r="BM36" s="311">
        <v>1</v>
      </c>
      <c r="BN36" s="311">
        <v>1.1000000000000001</v>
      </c>
      <c r="BO36" s="311">
        <v>1.5</v>
      </c>
      <c r="BP36" s="311">
        <v>2.5</v>
      </c>
      <c r="BQ36" s="312">
        <v>4</v>
      </c>
      <c r="BR36" s="173"/>
      <c r="BS36" s="173"/>
    </row>
    <row r="37" spans="1:71" s="125" customFormat="1" ht="15.75" thickBot="1" x14ac:dyDescent="0.25">
      <c r="A37" s="194">
        <v>44004</v>
      </c>
      <c r="B37" s="168">
        <v>32</v>
      </c>
      <c r="C37" s="177"/>
      <c r="D37" s="178"/>
      <c r="E37" s="179">
        <f t="shared" si="23"/>
        <v>0</v>
      </c>
      <c r="F37" s="179">
        <f t="shared" si="24"/>
        <v>0</v>
      </c>
      <c r="G37" s="179">
        <f t="shared" si="25"/>
        <v>0</v>
      </c>
      <c r="H37" s="179">
        <f t="shared" si="26"/>
        <v>0</v>
      </c>
      <c r="I37" s="256" t="str">
        <f>VLOOKUP(B37,Grille!$B$6:$C$41,2,FALSE)</f>
        <v>Danemark</v>
      </c>
      <c r="J37" s="317"/>
      <c r="K37" s="318"/>
      <c r="L37" s="289" t="str">
        <f>VLOOKUP(B37,Grille!$B$6:$D$41,3,FALSE)</f>
        <v>Serbie</v>
      </c>
      <c r="M37" s="292">
        <f>VLOOKUP(B37,Grille!$B$6:$E$41,4,FALSE)</f>
        <v>1</v>
      </c>
      <c r="N37" s="292">
        <f>VLOOKUP(B37,Grille!$B$6:$F$41,5,FALSE)</f>
        <v>1</v>
      </c>
      <c r="O37" s="292">
        <f>VLOOKUP(B37,Grille!$B$6:$G$41,6,FALSE)</f>
        <v>1</v>
      </c>
      <c r="P37" s="258">
        <f t="shared" si="27"/>
        <v>0</v>
      </c>
      <c r="Q37" s="258">
        <f t="shared" si="28"/>
        <v>0</v>
      </c>
      <c r="R37" s="258">
        <f t="shared" si="29"/>
        <v>0</v>
      </c>
      <c r="S37" s="258">
        <f t="shared" si="30"/>
        <v>0</v>
      </c>
      <c r="T37" s="181"/>
      <c r="U37" s="180" t="str">
        <f>IF(AND(SUM(X33:X36)=12,COUNTIF(AK33:AK36,VLOOKUP(AJ33,AJ33:AK36,2,FALSE))&gt;1),CONCATENATE("Des nations sont ex-aequos. Classement final de ",AJ33," : "),"")</f>
        <v/>
      </c>
      <c r="V37" s="180"/>
      <c r="W37" s="181"/>
      <c r="X37" s="181"/>
      <c r="Y37" s="181"/>
      <c r="Z37" s="181"/>
      <c r="AA37" s="181"/>
      <c r="AB37" s="181"/>
      <c r="AC37" s="181"/>
      <c r="AD37" s="196"/>
      <c r="AE37" s="172"/>
      <c r="AF37" s="172"/>
      <c r="AG37" s="172"/>
      <c r="AH37" s="172"/>
      <c r="AI37" s="172"/>
      <c r="AJ37" s="172"/>
      <c r="AK37" s="172"/>
      <c r="AL37" s="172"/>
      <c r="AM37" s="172"/>
      <c r="AN37" s="172"/>
      <c r="AO37" s="172"/>
      <c r="AP37" s="172"/>
      <c r="AQ37" s="172"/>
      <c r="AR37" s="172"/>
      <c r="AS37" s="172"/>
      <c r="AT37" s="172"/>
      <c r="AU37" s="172"/>
      <c r="AV37" s="172"/>
      <c r="AW37" s="172"/>
      <c r="AX37" s="172"/>
      <c r="AY37" s="172"/>
      <c r="AZ37" s="172"/>
      <c r="BA37" s="290"/>
      <c r="BB37" s="290"/>
      <c r="BC37" s="290"/>
      <c r="BD37" s="290"/>
      <c r="BE37" s="290"/>
      <c r="BF37" s="290"/>
      <c r="BG37" s="290"/>
      <c r="BH37" s="290"/>
      <c r="BI37" s="290"/>
      <c r="BJ37" s="290"/>
      <c r="BK37" s="290"/>
      <c r="BL37" s="290"/>
      <c r="BM37" s="291"/>
      <c r="BN37" s="291"/>
      <c r="BO37" s="291"/>
      <c r="BP37" s="291"/>
      <c r="BQ37" s="291"/>
      <c r="BR37" s="173"/>
      <c r="BS37" s="173"/>
    </row>
    <row r="38" spans="1:71" x14ac:dyDescent="0.2">
      <c r="A38" s="195"/>
      <c r="B38" s="156"/>
      <c r="C38" s="182"/>
      <c r="D38" s="183"/>
      <c r="E38" s="184"/>
      <c r="F38" s="184"/>
      <c r="G38" s="184"/>
      <c r="H38" s="184"/>
      <c r="I38" s="185"/>
      <c r="J38" s="183"/>
      <c r="K38" s="183"/>
      <c r="L38" s="185"/>
      <c r="M38" s="158"/>
      <c r="N38" s="158"/>
      <c r="O38" s="158"/>
      <c r="P38" s="166"/>
      <c r="Q38" s="166"/>
      <c r="R38" s="166"/>
      <c r="S38" s="166"/>
      <c r="T38" s="159"/>
      <c r="U38" s="180" t="str">
        <f>IF(AND(SUM(X33:X36)=12,COUNTIF(AK33:AK36,VLOOKUP(AJ34,AJ33:AK36,2,FALSE))&gt;1),CONCATENATE("Des nations sont ex-aequos. Classement final de ",AJ34," : "),"")</f>
        <v/>
      </c>
      <c r="V38" s="180"/>
      <c r="W38" s="181"/>
      <c r="X38" s="181"/>
      <c r="Y38" s="181"/>
      <c r="Z38" s="181"/>
      <c r="AA38" s="181"/>
      <c r="AB38" s="181"/>
      <c r="AC38" s="181"/>
      <c r="AD38" s="196"/>
      <c r="AE38" s="172"/>
      <c r="AF38" s="172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72"/>
      <c r="BL38" s="172"/>
      <c r="BM38" s="186"/>
      <c r="BN38" s="186"/>
      <c r="BO38" s="186"/>
      <c r="BP38" s="186"/>
      <c r="BQ38" s="186"/>
      <c r="BR38" s="159"/>
      <c r="BS38" s="159"/>
    </row>
    <row r="39" spans="1:71" x14ac:dyDescent="0.2">
      <c r="A39" s="195"/>
      <c r="B39" s="156"/>
      <c r="C39" s="182"/>
      <c r="D39" s="183"/>
      <c r="E39" s="184"/>
      <c r="F39" s="184"/>
      <c r="G39" s="184"/>
      <c r="H39" s="184"/>
      <c r="I39" s="185"/>
      <c r="J39" s="183"/>
      <c r="K39" s="183"/>
      <c r="L39" s="185"/>
      <c r="M39" s="158"/>
      <c r="N39" s="158"/>
      <c r="O39" s="158"/>
      <c r="P39" s="166"/>
      <c r="Q39" s="166"/>
      <c r="R39" s="166"/>
      <c r="S39" s="166"/>
      <c r="T39" s="159"/>
      <c r="U39" s="180" t="str">
        <f>IF(AND(SUM(X33:X36)=12,COUNTIF(AK33:AK36,VLOOKUP(AJ35,AJ33:AK36,2,FALSE))&gt;1),CONCATENATE("Des nations sont ex-aequos. Classement final de ",AJ35," : "),"")</f>
        <v/>
      </c>
      <c r="V39" s="180"/>
      <c r="W39" s="181"/>
      <c r="X39" s="181"/>
      <c r="Y39" s="181"/>
      <c r="Z39" s="181"/>
      <c r="AA39" s="181"/>
      <c r="AB39" s="181"/>
      <c r="AC39" s="181"/>
      <c r="AD39" s="196"/>
      <c r="AE39" s="172"/>
      <c r="AF39" s="172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72"/>
      <c r="BL39" s="172"/>
      <c r="BM39" s="186"/>
      <c r="BN39" s="186"/>
      <c r="BO39" s="186"/>
      <c r="BP39" s="186"/>
      <c r="BQ39" s="186"/>
      <c r="BR39" s="159"/>
      <c r="BS39" s="159"/>
    </row>
    <row r="40" spans="1:71" x14ac:dyDescent="0.2">
      <c r="A40" s="195"/>
      <c r="B40" s="156"/>
      <c r="C40" s="182"/>
      <c r="D40" s="183"/>
      <c r="E40" s="184"/>
      <c r="F40" s="184"/>
      <c r="G40" s="184"/>
      <c r="H40" s="184"/>
      <c r="I40" s="185"/>
      <c r="J40" s="183"/>
      <c r="K40" s="183"/>
      <c r="L40" s="185"/>
      <c r="M40" s="158"/>
      <c r="N40" s="158"/>
      <c r="O40" s="158"/>
      <c r="P40" s="166"/>
      <c r="Q40" s="166"/>
      <c r="R40" s="166"/>
      <c r="S40" s="166"/>
      <c r="T40" s="159"/>
      <c r="U40" s="180" t="str">
        <f>IF(AND(SUM(X33:X36)=12,COUNTIF(AK33:AK36,VLOOKUP(AJ36,AJ33:AK36,2,FALSE))&gt;1),CONCATENATE("Des nations sont ex-aequos. Classement final de ",AJ36," : "),"")</f>
        <v/>
      </c>
      <c r="V40" s="180"/>
      <c r="W40" s="181"/>
      <c r="X40" s="181"/>
      <c r="Y40" s="181"/>
      <c r="Z40" s="181"/>
      <c r="AA40" s="181"/>
      <c r="AB40" s="181"/>
      <c r="AC40" s="181"/>
      <c r="AD40" s="196"/>
      <c r="AE40" s="172"/>
      <c r="AF40" s="172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72"/>
      <c r="BL40" s="172"/>
      <c r="BM40" s="186"/>
      <c r="BN40" s="186"/>
      <c r="BO40" s="186"/>
      <c r="BP40" s="186"/>
      <c r="BQ40" s="186"/>
      <c r="BR40" s="159"/>
      <c r="BS40" s="159"/>
    </row>
    <row r="41" spans="1:71" x14ac:dyDescent="0.2">
      <c r="A41" s="195"/>
      <c r="B41" s="156"/>
      <c r="C41" s="190" t="s">
        <v>30</v>
      </c>
      <c r="D41" s="190"/>
      <c r="E41" s="190"/>
      <c r="F41" s="190"/>
      <c r="G41" s="190"/>
      <c r="H41" s="190"/>
      <c r="I41" s="363" t="str">
        <f>IF(Grille!$A$5="Français","GROUPE D",IF(Grille!$A$5="Español","GRUPO D","GROUP D"))</f>
        <v>GROUPE D</v>
      </c>
      <c r="J41" s="363"/>
      <c r="K41" s="363"/>
      <c r="L41" s="363"/>
      <c r="M41" s="363" t="str">
        <f>IF(Grille!$A$5="Français","COTES (1N2)",IF(Grille!$A$5="Español","PROBA (1E2)","ODDS (1D2)"))</f>
        <v>COTES (1N2)</v>
      </c>
      <c r="N41" s="363"/>
      <c r="O41" s="363"/>
      <c r="P41" s="165"/>
      <c r="Q41" s="165"/>
      <c r="R41" s="165"/>
      <c r="S41" s="166"/>
      <c r="T41" s="159"/>
      <c r="U41" s="181"/>
      <c r="V41" s="180"/>
      <c r="W41" s="181"/>
      <c r="X41" s="181"/>
      <c r="Y41" s="181"/>
      <c r="Z41" s="181"/>
      <c r="AA41" s="181"/>
      <c r="AB41" s="181"/>
      <c r="AC41" s="181"/>
      <c r="AD41" s="181"/>
      <c r="AE41" s="172"/>
      <c r="AF41" s="172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72"/>
      <c r="BL41" s="172"/>
      <c r="BM41" s="186"/>
      <c r="BN41" s="186"/>
      <c r="BO41" s="186"/>
      <c r="BP41" s="186"/>
      <c r="BQ41" s="186"/>
      <c r="BR41" s="159"/>
      <c r="BS41" s="159"/>
    </row>
    <row r="42" spans="1:71" ht="4.5" customHeight="1" thickBot="1" x14ac:dyDescent="0.25">
      <c r="A42" s="195"/>
      <c r="B42" s="156"/>
      <c r="C42" s="191"/>
      <c r="D42" s="191"/>
      <c r="E42" s="191"/>
      <c r="F42" s="191"/>
      <c r="G42" s="191"/>
      <c r="H42" s="191"/>
      <c r="I42" s="191"/>
      <c r="J42" s="187"/>
      <c r="K42" s="187"/>
      <c r="L42" s="191"/>
      <c r="M42" s="167"/>
      <c r="N42" s="167"/>
      <c r="O42" s="167"/>
      <c r="P42" s="166"/>
      <c r="Q42" s="166"/>
      <c r="R42" s="166"/>
      <c r="S42" s="166"/>
      <c r="T42" s="159"/>
      <c r="U42" s="181"/>
      <c r="V42" s="180"/>
      <c r="W42" s="181"/>
      <c r="X42" s="181"/>
      <c r="Y42" s="181"/>
      <c r="Z42" s="181"/>
      <c r="AA42" s="181"/>
      <c r="AB42" s="181"/>
      <c r="AC42" s="181"/>
      <c r="AD42" s="181"/>
      <c r="AE42" s="172"/>
      <c r="AF42" s="172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72"/>
      <c r="BL42" s="172"/>
      <c r="BM42" s="186"/>
      <c r="BN42" s="186"/>
      <c r="BO42" s="186"/>
      <c r="BP42" s="186"/>
      <c r="BQ42" s="186"/>
      <c r="BR42" s="159"/>
      <c r="BS42" s="159"/>
    </row>
    <row r="43" spans="1:71" s="125" customFormat="1" ht="15.75" thickBot="1" x14ac:dyDescent="0.25">
      <c r="A43" s="194">
        <v>43996</v>
      </c>
      <c r="B43" s="168">
        <v>5</v>
      </c>
      <c r="C43" s="169"/>
      <c r="D43" s="170"/>
      <c r="E43" s="171">
        <f t="shared" ref="E43:E48" si="35">IF(AND(J43&lt;&gt;"",K43&lt;&gt;""),1,0)</f>
        <v>0</v>
      </c>
      <c r="F43" s="171">
        <f t="shared" ref="F43:F48" si="36">IF(AND(J43&gt;K43,E43=1),1,0)</f>
        <v>0</v>
      </c>
      <c r="G43" s="171">
        <f t="shared" ref="G43:G48" si="37">IF(AND(J43=K43,E43=1),1,0)</f>
        <v>0</v>
      </c>
      <c r="H43" s="171">
        <f t="shared" ref="H43:H48" si="38">IF(AND(J43&lt;K43,E43=1),1,0)</f>
        <v>0</v>
      </c>
      <c r="I43" s="254" t="str">
        <f>VLOOKUP(B43,Grille!$B$6:$C$41,2,FALSE)</f>
        <v>Pologne</v>
      </c>
      <c r="J43" s="313"/>
      <c r="K43" s="314"/>
      <c r="L43" s="257" t="str">
        <f>VLOOKUP(B43,Grille!$B$6:$D$41,3,FALSE)</f>
        <v>Pays-Bas</v>
      </c>
      <c r="M43" s="292">
        <f>VLOOKUP(B43,Grille!$B$6:$E$41,4,FALSE)</f>
        <v>4.4000000000000004</v>
      </c>
      <c r="N43" s="292">
        <f>VLOOKUP(B43,Grille!$B$6:$F$41,5,FALSE)</f>
        <v>3.7</v>
      </c>
      <c r="O43" s="292">
        <f>VLOOKUP(B43,Grille!$B$6:$G$41,6,FALSE)</f>
        <v>1.6</v>
      </c>
      <c r="P43" s="258">
        <f t="shared" ref="P43:P48" si="39">IF(AND(J43&lt;&gt;"",K43&lt;&gt;""),1,0)</f>
        <v>0</v>
      </c>
      <c r="Q43" s="258">
        <f t="shared" ref="Q43:Q48" si="40">IF(AND(J43&lt;K43,P43=1),1,0)</f>
        <v>0</v>
      </c>
      <c r="R43" s="258">
        <f t="shared" ref="R43:R48" si="41">IF(AND(J43=K43,P43=1),1,0)</f>
        <v>0</v>
      </c>
      <c r="S43" s="258">
        <f t="shared" ref="S43:S48" si="42">IF(AND(J43&gt;K43,P43=1),1,0)</f>
        <v>0</v>
      </c>
      <c r="T43" s="181"/>
      <c r="U43" s="259"/>
      <c r="V43" s="260"/>
      <c r="W43" s="293" t="str">
        <f t="shared" ref="W43:AD43" si="43">W32</f>
        <v>PTS</v>
      </c>
      <c r="X43" s="294" t="str">
        <f t="shared" si="43"/>
        <v>J</v>
      </c>
      <c r="Y43" s="294" t="str">
        <f t="shared" si="43"/>
        <v>G</v>
      </c>
      <c r="Z43" s="294" t="str">
        <f t="shared" si="43"/>
        <v>N</v>
      </c>
      <c r="AA43" s="294" t="str">
        <f t="shared" si="43"/>
        <v>P</v>
      </c>
      <c r="AB43" s="294" t="str">
        <f t="shared" si="43"/>
        <v>B+</v>
      </c>
      <c r="AC43" s="294" t="str">
        <f t="shared" si="43"/>
        <v>B-</v>
      </c>
      <c r="AD43" s="350" t="str">
        <f t="shared" si="43"/>
        <v>Diff</v>
      </c>
      <c r="AE43" s="172"/>
      <c r="AF43" s="172"/>
      <c r="AG43" s="172"/>
      <c r="AH43" s="261"/>
      <c r="AI43" s="262" t="s">
        <v>27</v>
      </c>
      <c r="AJ43" s="262"/>
      <c r="AK43" s="262" t="s">
        <v>158</v>
      </c>
      <c r="AL43" s="261" t="s">
        <v>159</v>
      </c>
      <c r="AM43" s="262" t="s">
        <v>22</v>
      </c>
      <c r="AN43" s="262" t="s">
        <v>21</v>
      </c>
      <c r="AO43" s="262" t="s">
        <v>6</v>
      </c>
      <c r="AP43" s="262" t="s">
        <v>4</v>
      </c>
      <c r="AQ43" s="262" t="s">
        <v>23</v>
      </c>
      <c r="AR43" s="262" t="s">
        <v>24</v>
      </c>
      <c r="AS43" s="262" t="s">
        <v>25</v>
      </c>
      <c r="AT43" s="262" t="s">
        <v>26</v>
      </c>
      <c r="AU43" s="263" t="s">
        <v>31</v>
      </c>
      <c r="AV43" s="264" t="s">
        <v>160</v>
      </c>
      <c r="AW43" s="264" t="str">
        <f>AJ44</f>
        <v>Pologne</v>
      </c>
      <c r="AX43" s="264" t="str">
        <f>AJ45</f>
        <v>Pays-Bas</v>
      </c>
      <c r="AY43" s="264" t="str">
        <f>AJ46</f>
        <v>Autriche</v>
      </c>
      <c r="AZ43" s="265" t="str">
        <f>AJ47</f>
        <v>France</v>
      </c>
      <c r="BA43" s="264" t="s">
        <v>31</v>
      </c>
      <c r="BB43" s="266" t="s">
        <v>161</v>
      </c>
      <c r="BC43" s="267" t="s">
        <v>32</v>
      </c>
      <c r="BD43" s="267" t="s">
        <v>33</v>
      </c>
      <c r="BE43" s="267" t="str">
        <f>AJ44</f>
        <v>Pologne</v>
      </c>
      <c r="BF43" s="267" t="str">
        <f>AJ45</f>
        <v>Pays-Bas</v>
      </c>
      <c r="BG43" s="267" t="str">
        <f>AJ46</f>
        <v>Autriche</v>
      </c>
      <c r="BH43" s="267" t="str">
        <f>AJ47</f>
        <v>France</v>
      </c>
      <c r="BI43" s="263" t="s">
        <v>31</v>
      </c>
      <c r="BJ43" s="268" t="s">
        <v>155</v>
      </c>
      <c r="BK43" s="352" t="str">
        <f>IF(Grille!$A$5="Français","COTES",IF(Grille!$A$5="Español","PROBA","ODDS"))</f>
        <v>COTES</v>
      </c>
      <c r="BL43" s="353"/>
      <c r="BM43" s="295" t="str">
        <f>IF(Grille!$A$5="Français","H",IF(Grille!$A$5="Español","O","E"))</f>
        <v>H</v>
      </c>
      <c r="BN43" s="295" t="str">
        <f>IF(Grille!$A$5="Français","Q",IF(Grille!$A$5="Español","C","Q"))</f>
        <v>Q</v>
      </c>
      <c r="BO43" s="295" t="str">
        <f>IF(Grille!$A$5="Français","D",IF(Grille!$A$5="Español","S","S"))</f>
        <v>D</v>
      </c>
      <c r="BP43" s="295" t="str">
        <f>IF(Grille!$A$5="Français","F",IF(Grille!$A$5="Español","F","F"))</f>
        <v>F</v>
      </c>
      <c r="BQ43" s="296" t="str">
        <f>IF(Grille!$A$5="Français","V",IF(Grille!$A$5="Español","G","W"))</f>
        <v>V</v>
      </c>
      <c r="BR43" s="173"/>
      <c r="BS43" s="173"/>
    </row>
    <row r="44" spans="1:71" s="125" customFormat="1" ht="15.75" thickBot="1" x14ac:dyDescent="0.25">
      <c r="A44" s="194">
        <v>43997</v>
      </c>
      <c r="B44" s="168">
        <v>10</v>
      </c>
      <c r="C44" s="174"/>
      <c r="D44" s="175"/>
      <c r="E44" s="176">
        <f t="shared" si="35"/>
        <v>0</v>
      </c>
      <c r="F44" s="176">
        <f t="shared" si="36"/>
        <v>0</v>
      </c>
      <c r="G44" s="176">
        <f t="shared" si="37"/>
        <v>0</v>
      </c>
      <c r="H44" s="176">
        <f t="shared" si="38"/>
        <v>0</v>
      </c>
      <c r="I44" s="255" t="str">
        <f>VLOOKUP(B44,Grille!$B$6:$C$41,2,FALSE)</f>
        <v>Autriche</v>
      </c>
      <c r="J44" s="315"/>
      <c r="K44" s="316"/>
      <c r="L44" s="269" t="str">
        <f>VLOOKUP(B44,Grille!$B$6:$D$41,3,FALSE)</f>
        <v>France</v>
      </c>
      <c r="M44" s="292">
        <f>VLOOKUP(B44,Grille!$B$6:$E$41,4,FALSE)</f>
        <v>6.3</v>
      </c>
      <c r="N44" s="292">
        <f>VLOOKUP(B44,Grille!$B$6:$F$41,5,FALSE)</f>
        <v>4.2</v>
      </c>
      <c r="O44" s="292">
        <f>VLOOKUP(B44,Grille!$B$6:$G$41,6,FALSE)</f>
        <v>1.3</v>
      </c>
      <c r="P44" s="258">
        <f t="shared" si="39"/>
        <v>0</v>
      </c>
      <c r="Q44" s="258">
        <f t="shared" si="40"/>
        <v>0</v>
      </c>
      <c r="R44" s="258">
        <f t="shared" si="41"/>
        <v>0</v>
      </c>
      <c r="S44" s="258">
        <f t="shared" si="42"/>
        <v>0</v>
      </c>
      <c r="T44" s="181"/>
      <c r="U44" s="293">
        <v>1</v>
      </c>
      <c r="V44" s="297" t="str">
        <f>VLOOKUP(U44,AI44:AS47,2,FALSE)</f>
        <v>Pologne</v>
      </c>
      <c r="W44" s="293">
        <f>(3*Y44)+Z44</f>
        <v>0</v>
      </c>
      <c r="X44" s="294">
        <f>SUM(Y44:AA44)</f>
        <v>0</v>
      </c>
      <c r="Y44" s="294">
        <f>VLOOKUP(U44,AI44:AT47,7,FALSE)</f>
        <v>0</v>
      </c>
      <c r="Z44" s="294">
        <f>VLOOKUP(U44,AI44:AT47,8,FALSE)</f>
        <v>0</v>
      </c>
      <c r="AA44" s="294">
        <f>VLOOKUP(U44,AI44:AT47,9,FALSE)</f>
        <v>0</v>
      </c>
      <c r="AB44" s="294">
        <f>VLOOKUP(U44,AI44:AT47,10,FALSE)</f>
        <v>0</v>
      </c>
      <c r="AC44" s="294">
        <f>VLOOKUP(U44,AI44:AT47,11,FALSE)</f>
        <v>0</v>
      </c>
      <c r="AD44" s="298">
        <f>AB44-AC44</f>
        <v>0</v>
      </c>
      <c r="AE44" s="172"/>
      <c r="AF44" s="172"/>
      <c r="AG44" s="172">
        <f>AK44-AH44-(IF(AND(AD48&gt;0,AD48&lt;5),AD48*10,0))</f>
        <v>-1</v>
      </c>
      <c r="AH44" s="270">
        <v>1</v>
      </c>
      <c r="AI44" s="271">
        <f>RANK(AG44,AG44:AG47)</f>
        <v>1</v>
      </c>
      <c r="AJ44" s="271" t="str">
        <f>I43</f>
        <v>Pologne</v>
      </c>
      <c r="AK44" s="271">
        <f>AL44+((AU44+BA44+BI44)*100000)+(AT44*1000)+(AR44*10)</f>
        <v>0</v>
      </c>
      <c r="AL44" s="272">
        <f>(AN44*10000000000)</f>
        <v>0</v>
      </c>
      <c r="AM44" s="271">
        <f>SUMIF(I43:I48,AJ44,E43:E48)+SUMIF(L43:L48,AJ44,P43:P48)</f>
        <v>0</v>
      </c>
      <c r="AN44" s="271">
        <f>(3*AO44)+AP44</f>
        <v>0</v>
      </c>
      <c r="AO44" s="271">
        <f>SUMIF(I43:I48,AJ44,F43:F48)+SUMIF(L43:L48,AJ44,Q43:Q48)</f>
        <v>0</v>
      </c>
      <c r="AP44" s="271">
        <f>SUMIF(I43:I48,AJ44,G43:G48)+SUMIF(L43:L48,AJ44,R43:R48)</f>
        <v>0</v>
      </c>
      <c r="AQ44" s="271">
        <f>SUMIF(I43:I48,AJ44,H43:H48)+SUMIF(L43:L48,AJ44,S43:S48)</f>
        <v>0</v>
      </c>
      <c r="AR44" s="271">
        <f>SUMIF(I43:I48,AJ44,J43:J48)+SUMIF(L43:L48,AJ44,K43:K48)</f>
        <v>0</v>
      </c>
      <c r="AS44" s="271">
        <f>SUMIF(I43:I48,AJ44,K43:K48)+SUMIF(L43:L48,AJ44,J43:J48)</f>
        <v>0</v>
      </c>
      <c r="AT44" s="271">
        <f>AR44-AS44</f>
        <v>0</v>
      </c>
      <c r="AU44" s="273">
        <f>IF(AND(AV44&lt;&gt;"",COUNTIF(AW44:AZ44,AV44)=1),1000,0)</f>
        <v>0</v>
      </c>
      <c r="AV44" s="274" t="str">
        <f>IF(COUNTIF(AL44:AL47,AL44)=2,IF(AL44=AL45,AJ45,IF(AL44=AL46,AJ46,IF(AL44=AL47,AJ47,""))),"")</f>
        <v/>
      </c>
      <c r="AW44" s="275"/>
      <c r="AX44" s="274" t="str">
        <f>IF(SUMIFS(F43:F48,I43:I48,AJ44,L43:L48,AX43)+SUMIFS(Q43:Q48,L43:L48,AJ44,I43:I48,AX43)=1,AX43,"")</f>
        <v/>
      </c>
      <c r="AY44" s="274" t="str">
        <f>IF(SUMIFS(F43:F48,I43:I48,AJ44,L43:L48,AY43)+SUMIFS(Q43:Q48,L43:L48,AJ44,I43:I48,AY43)=1,AY43,"")</f>
        <v/>
      </c>
      <c r="AZ44" s="276" t="str">
        <f>IF(SUMIFS(F43:F48,I43:I48,AJ44,L43:L48,AZ43)+SUMIFS(Q43:Q48,L43:L48,AJ44,I43:I48,AZ43)=1,AZ43,"")</f>
        <v/>
      </c>
      <c r="BA44" s="274">
        <f>IF(COUNTIF(AL44:AL47,AL44)=3,IF(BB44&gt;0,IF(OR(AND(BB44=BB45,BF44&gt;0),AND(BB44=BB46,BG44&gt;0),AND(BB44=BB47,BH44&gt;0)),BB44+5,BB44),0),0)</f>
        <v>0</v>
      </c>
      <c r="BB44" s="277">
        <f>SUM(BE44:BH44)</f>
        <v>0</v>
      </c>
      <c r="BC44" s="278" t="str">
        <f>IF(COUNTIF(AL44:AL47,AL44)=3,IF(AL44=AL45,AJ45,AJ46),"")</f>
        <v/>
      </c>
      <c r="BD44" s="278" t="str">
        <f>IF(COUNTIF(AL44:AL47,AL44)=3,IF(AL44=AL47,AJ47,AJ46),"")</f>
        <v/>
      </c>
      <c r="BE44" s="279"/>
      <c r="BF44" s="280" t="str">
        <f>IF(COUNTIF(BC44:BD44,BF43)=1,1000*(SUMIFS(J43:J48,I43:I48,AJ44,L43:L48,BF43)+SUMIFS(K43:K48,L43:L48,AJ44,I43:I48,BF43)-SUMIFS(K43:K48,I43:I48,AJ44,L43:L48,BF43)-SUMIFS(J43:J48,L43:L48,AJ44,I43:I48,BF43))+10*(SUMIFS(J43:J48,I43:I48,AJ44,L43:L48,BF43)+SUMIFS(K43:K48,L43:L48,AJ44,I43:I48,BF43)),"")</f>
        <v/>
      </c>
      <c r="BG44" s="278" t="str">
        <f>IF(COUNTIF(BC44:BD44,BG43)=1,1000*(SUMIFS(J43:J48,I43:I48,AJ44,L43:L48,BG43)+SUMIFS(K43:K48,L43:L48,AJ44,I43:I48,BG43)-SUMIFS(K43:K48,I43:I48,AJ44,L43:L48,BG43)-SUMIFS(J43:J48,L43:L48,AJ44,I43:I48,BG43))+10*(SUMIFS(J43:J48,I43:I48,AJ44,L43:L48,BG43)+SUMIFS(K43:K48,L43:L48,AJ44,I43:I48,BG43)),"")</f>
        <v/>
      </c>
      <c r="BH44" s="278" t="str">
        <f>IF(COUNTIF(BC44:BD44,BH43)=1,1000*(SUMIFS(J43:J48,I43:I48,AJ44,L43:L48,BH43)+SUMIFS(K43:K48,L43:L48,AJ44,I43:I48,BH43)-SUMIFS(K43:K48,I43:I48,AJ44,L43:L48,BH43)-SUMIFS(J43:J48,L43:L48,AJ44,I43:I48,BH43))+10*(SUMIFS(J43:J48,I43:I48,AJ44,L43:L48,BH43)+SUMIFS(K43:K48,L43:L48,AJ44,I43:I48,BH43)),"")</f>
        <v/>
      </c>
      <c r="BI44" s="273">
        <f>IF(COUNTIF(BJ44:BJ47,BJ44)=3,BJ44*10+BB44/100,IF(COUNTIF(BJ44:BJ47,BJ44)=2,IF(AND(BJ44=BJ45,AX44=2),BJ44*10+BB44+5,IF(AND(BJ44=BJ46,AY44=3),BJ44*10+BB44+5,IF(AND(BJ44=BJ47,AZ44=4),BJ44*10+BB44+5,BJ44*10))),BJ44*10))</f>
        <v>0</v>
      </c>
      <c r="BJ44" s="278">
        <f>IF(COUNTIF(AN44:AN47,AN44)=4,(AT44*10000)+(AR44*100),0)</f>
        <v>0</v>
      </c>
      <c r="BK44" s="361" t="str">
        <f>I43</f>
        <v>Pologne</v>
      </c>
      <c r="BL44" s="362"/>
      <c r="BM44" s="311">
        <v>2.2000000000000002</v>
      </c>
      <c r="BN44" s="311">
        <v>4.5</v>
      </c>
      <c r="BO44" s="311">
        <v>13</v>
      </c>
      <c r="BP44" s="311">
        <v>50</v>
      </c>
      <c r="BQ44" s="312">
        <v>150</v>
      </c>
      <c r="BR44" s="173"/>
      <c r="BS44" s="173"/>
    </row>
    <row r="45" spans="1:71" s="125" customFormat="1" ht="15.75" thickBot="1" x14ac:dyDescent="0.25">
      <c r="A45" s="194">
        <v>44001</v>
      </c>
      <c r="B45" s="168">
        <v>21</v>
      </c>
      <c r="C45" s="174"/>
      <c r="D45" s="175"/>
      <c r="E45" s="176">
        <f t="shared" si="35"/>
        <v>0</v>
      </c>
      <c r="F45" s="176">
        <f t="shared" si="36"/>
        <v>0</v>
      </c>
      <c r="G45" s="176">
        <f t="shared" si="37"/>
        <v>0</v>
      </c>
      <c r="H45" s="176">
        <f t="shared" si="38"/>
        <v>0</v>
      </c>
      <c r="I45" s="255" t="str">
        <f>VLOOKUP(B45,Grille!$B$6:$C$41,2,FALSE)</f>
        <v>Pays-Bas</v>
      </c>
      <c r="J45" s="315"/>
      <c r="K45" s="316"/>
      <c r="L45" s="269" t="str">
        <f>VLOOKUP(B45,Grille!$B$6:$D$41,3,FALSE)</f>
        <v>France</v>
      </c>
      <c r="M45" s="292">
        <f>VLOOKUP(B45,Grille!$B$6:$E$41,4,FALSE)</f>
        <v>4.2</v>
      </c>
      <c r="N45" s="292">
        <f>VLOOKUP(B45,Grille!$B$6:$F$41,5,FALSE)</f>
        <v>3.6</v>
      </c>
      <c r="O45" s="292">
        <f>VLOOKUP(B45,Grille!$B$6:$G$41,6,FALSE)</f>
        <v>1.6</v>
      </c>
      <c r="P45" s="258">
        <f t="shared" si="39"/>
        <v>0</v>
      </c>
      <c r="Q45" s="258">
        <f t="shared" si="40"/>
        <v>0</v>
      </c>
      <c r="R45" s="258">
        <f t="shared" si="41"/>
        <v>0</v>
      </c>
      <c r="S45" s="258">
        <f t="shared" si="42"/>
        <v>0</v>
      </c>
      <c r="T45" s="181"/>
      <c r="U45" s="299">
        <v>2</v>
      </c>
      <c r="V45" s="300" t="str">
        <f>VLOOKUP(U45,AI44:AS47,2,FALSE)</f>
        <v>Pays-Bas</v>
      </c>
      <c r="W45" s="299">
        <f>(3*Y45)+Z45</f>
        <v>0</v>
      </c>
      <c r="X45" s="301">
        <f>SUM(Y45:AA45)</f>
        <v>0</v>
      </c>
      <c r="Y45" s="301">
        <f>VLOOKUP(U45,AI44:AT47,7,FALSE)</f>
        <v>0</v>
      </c>
      <c r="Z45" s="301">
        <f>VLOOKUP(U45,AI44:AT47,8,FALSE)</f>
        <v>0</v>
      </c>
      <c r="AA45" s="301">
        <f>VLOOKUP(U45,AI44:AT47,9,FALSE)</f>
        <v>0</v>
      </c>
      <c r="AB45" s="301">
        <f>VLOOKUP(U45,AI44:AT47,10,FALSE)</f>
        <v>0</v>
      </c>
      <c r="AC45" s="301">
        <f>VLOOKUP(U45,AI44:AT47,11,FALSE)</f>
        <v>0</v>
      </c>
      <c r="AD45" s="302">
        <f>AB45-AC45</f>
        <v>0</v>
      </c>
      <c r="AE45" s="172"/>
      <c r="AF45" s="172"/>
      <c r="AG45" s="172">
        <f t="shared" ref="AG45:AG47" si="44">AK45-AH45-(IF(AND(AD49&gt;0,AD49&lt;5),AD49*10,0))</f>
        <v>-2</v>
      </c>
      <c r="AH45" s="270">
        <v>2</v>
      </c>
      <c r="AI45" s="271">
        <f>RANK(AG45,AG44:AG47)</f>
        <v>2</v>
      </c>
      <c r="AJ45" s="271" t="str">
        <f>L43</f>
        <v>Pays-Bas</v>
      </c>
      <c r="AK45" s="271">
        <f t="shared" ref="AK45:AK47" si="45">AL45+((AU45+BA45+BI45)*100000)+(AT45*1000)+(AR45*10)</f>
        <v>0</v>
      </c>
      <c r="AL45" s="272">
        <f t="shared" ref="AL45:AL47" si="46">(AN45*10000000000)</f>
        <v>0</v>
      </c>
      <c r="AM45" s="271">
        <f>SUMIF(I43:I48,AJ45,E43:E48)+SUMIF(L43:L48,AJ45,P43:P48)</f>
        <v>0</v>
      </c>
      <c r="AN45" s="271">
        <f>(3*AO45)+AP45</f>
        <v>0</v>
      </c>
      <c r="AO45" s="271">
        <f>SUMIF(I43:I48,AJ45,F43:F48)+SUMIF(L43:L48,AJ45,Q43:Q48)</f>
        <v>0</v>
      </c>
      <c r="AP45" s="271">
        <f>SUMIF(I43:I48,AJ45,G43:G48)+SUMIF(L43:L48,AJ45,R43:R48)</f>
        <v>0</v>
      </c>
      <c r="AQ45" s="271">
        <f>SUMIF(I43:I48,AJ45,H43:H48)+SUMIF(L43:L48,AJ45,S43:S48)</f>
        <v>0</v>
      </c>
      <c r="AR45" s="271">
        <f>SUMIF(I43:I48,AJ45,J43:J48)+SUMIF(L43:L48,AJ45,K43:K48)</f>
        <v>0</v>
      </c>
      <c r="AS45" s="271">
        <f>SUMIF(I43:I48,AJ45,K43:K48)+SUMIF(L43:L48,AJ45,J43:J48)</f>
        <v>0</v>
      </c>
      <c r="AT45" s="271">
        <f>AR45-AS45</f>
        <v>0</v>
      </c>
      <c r="AU45" s="273">
        <f>IF(AND(AV45&lt;&gt;"",COUNTIF(AW45:AZ45,AV45)=1),1000,0)</f>
        <v>0</v>
      </c>
      <c r="AV45" s="274" t="str">
        <f>IF(COUNTIF(AL44:AL47,AL45)=2,IF(AL45=AL44,AJ44,IF(AL45=AL46,AJ46,IF(AL45=AL47,AJ47,""))),"")</f>
        <v/>
      </c>
      <c r="AW45" s="274" t="str">
        <f>IF(SUMIFS(F43:F48,I43:I48,AJ45,L43:L48,AW43)+SUMIFS(Q43:Q48,L43:L48,AJ45,I43:I48,AW43)=1,AW43,"")</f>
        <v/>
      </c>
      <c r="AX45" s="275"/>
      <c r="AY45" s="274" t="str">
        <f>IF(SUMIFS(F43:F48,I43:I48,AJ45,L43:L48,AY43)+SUMIFS(Q43:Q48,L43:L48,AJ45,I43:I48,AY43)=1,AY43,"")</f>
        <v/>
      </c>
      <c r="AZ45" s="276" t="str">
        <f>IF(SUMIFS(F43:F48,I43:I48,AJ45,L43:L48,AZ43)+SUMIFS(Q43:Q48,L43:L48,AJ45,I43:I48,AZ43)=1,AZ43,"")</f>
        <v/>
      </c>
      <c r="BA45" s="274">
        <f>IF(COUNTIF(AL44:AL47,AL45)=3,IF(BB45&gt;0,IF(OR(AND(BB45=BB44,BE45&gt;0),AND(BB45=BB46,BG45&gt;0),AND(BB45=BB47,BH45&gt;0)),BB45+5,BB45),0),0)</f>
        <v>0</v>
      </c>
      <c r="BB45" s="277">
        <f>SUM(BE45:BH45)</f>
        <v>0</v>
      </c>
      <c r="BC45" s="278" t="str">
        <f>IF(COUNTIF(AL44:AL47,AL45)=3,IF(AL45=AL44,AJ44,AJ46),"")</f>
        <v/>
      </c>
      <c r="BD45" s="278" t="str">
        <f>IF(COUNTIF(AL44:AL47,AL45)=3,IF(AL45=AL47,AJ47,AJ46),"")</f>
        <v/>
      </c>
      <c r="BE45" s="278" t="str">
        <f>IF(COUNTIF(BC45:BD45,BE43)=1,1000*(SUMIFS(J43:J48,I43:I48,AJ45,L43:L48,BE43)+SUMIFS(K43:K48,L43:L48,AJ45,I43:I48,BE43)-SUMIFS(K43:K48,I43:I48,AJ45,L43:L48,BE43)-SUMIFS(J43:J48,L43:L48,AJ45,I43:I48,BE43))+10*(SUMIFS(J43:J48,I43:I48,AJ45,L43:L48,BE43)+SUMIFS(K43:K48,L43:L48,AJ45,I43:I48,BE43)),"")</f>
        <v/>
      </c>
      <c r="BF45" s="279"/>
      <c r="BG45" s="278" t="str">
        <f>IF(COUNTIF(BC45:BD45,BG43)=1,1000*(SUMIFS(J43:J48,I43:I48,AJ45,L43:L48,BG43)+SUMIFS(K43:K48,L43:L48,AJ45,I43:I48,BG43)-SUMIFS(K43:K48,I43:I48,AJ45,L43:L48,BG43)-SUMIFS(J43:J48,L43:L48,AJ45,I43:I48,BG43))+10*(SUMIFS(J43:J48,I43:I48,AJ45,L43:L48,BG43)+SUMIFS(K43:K48,L43:L48,AJ45,I43:I48,BG43)),"")</f>
        <v/>
      </c>
      <c r="BH45" s="278" t="str">
        <f>IF(COUNTIF(BC45:BD45,BH43)=1,1000*(SUMIFS(J43:J48,I43:I48,AJ45,L43:L48,BH43)+SUMIFS(K43:K48,L43:L48,AJ45,I43:I48,BH43)-SUMIFS(K43:K48,I43:I48,AJ45,L43:L48,BH43)-SUMIFS(J43:J48,L43:L48,AJ45,I43:I48,BH43))+10*(SUMIFS(J43:J48,I43:I48,AJ45,L43:L48,BH43)+SUMIFS(K43:K48,L43:L48,AJ45,I43:I48,BH43)),"")</f>
        <v/>
      </c>
      <c r="BI45" s="273">
        <f>IF(COUNTIF(BJ44:BJ47,BJ45)=3,BJ45*10+BB45/100,IF(COUNTIF(BJ44:BJ47,BJ45)=2,IF(AND(BJ44=BJ45,AW45=1),BJ45*10+BB45+5,IF(AND(BJ45=BJ46,AY45=3),BJ45*10+BB45+5,IF(AND(BJ45=BJ47,AZ45=4),BJ45*10+BB45+5,BJ45*10))),BJ45*10))</f>
        <v>0</v>
      </c>
      <c r="BJ45" s="278">
        <f>IF(COUNTIF(AN44:AN47,AN45)=4,(AT45*10000)+(AR45*100),0)</f>
        <v>0</v>
      </c>
      <c r="BK45" s="361" t="str">
        <f>L43</f>
        <v>Pays-Bas</v>
      </c>
      <c r="BL45" s="362"/>
      <c r="BM45" s="311">
        <v>1.2</v>
      </c>
      <c r="BN45" s="311">
        <v>2.6</v>
      </c>
      <c r="BO45" s="311">
        <v>4.5</v>
      </c>
      <c r="BP45" s="311">
        <v>9</v>
      </c>
      <c r="BQ45" s="312">
        <v>17</v>
      </c>
      <c r="BR45" s="173"/>
      <c r="BS45" s="173"/>
    </row>
    <row r="46" spans="1:71" s="125" customFormat="1" ht="15.75" thickBot="1" x14ac:dyDescent="0.25">
      <c r="A46" s="194">
        <v>44001</v>
      </c>
      <c r="B46" s="168">
        <v>20</v>
      </c>
      <c r="C46" s="174"/>
      <c r="D46" s="175"/>
      <c r="E46" s="176">
        <f t="shared" si="35"/>
        <v>0</v>
      </c>
      <c r="F46" s="176">
        <f t="shared" si="36"/>
        <v>0</v>
      </c>
      <c r="G46" s="176">
        <f t="shared" si="37"/>
        <v>0</v>
      </c>
      <c r="H46" s="176">
        <f t="shared" si="38"/>
        <v>0</v>
      </c>
      <c r="I46" s="255" t="str">
        <f>VLOOKUP(B46,Grille!$B$6:$C$41,2,FALSE)</f>
        <v>Pologne</v>
      </c>
      <c r="J46" s="315"/>
      <c r="K46" s="316"/>
      <c r="L46" s="269" t="str">
        <f>VLOOKUP(B46,Grille!$B$6:$D$41,3,FALSE)</f>
        <v>Autriche</v>
      </c>
      <c r="M46" s="292">
        <f>VLOOKUP(B46,Grille!$B$6:$E$41,4,FALSE)</f>
        <v>3.2</v>
      </c>
      <c r="N46" s="292">
        <f>VLOOKUP(B46,Grille!$B$6:$F$41,5,FALSE)</f>
        <v>3.3</v>
      </c>
      <c r="O46" s="292">
        <f>VLOOKUP(B46,Grille!$B$6:$G$41,6,FALSE)</f>
        <v>1.9</v>
      </c>
      <c r="P46" s="258">
        <f t="shared" si="39"/>
        <v>0</v>
      </c>
      <c r="Q46" s="258">
        <f t="shared" si="40"/>
        <v>0</v>
      </c>
      <c r="R46" s="258">
        <f t="shared" si="41"/>
        <v>0</v>
      </c>
      <c r="S46" s="258">
        <f t="shared" si="42"/>
        <v>0</v>
      </c>
      <c r="T46" s="181"/>
      <c r="U46" s="303">
        <v>3</v>
      </c>
      <c r="V46" s="304" t="str">
        <f>VLOOKUP(U46,AI44:AS47,2,FALSE)</f>
        <v>Autriche</v>
      </c>
      <c r="W46" s="303">
        <f>(3*Y46)+Z46</f>
        <v>0</v>
      </c>
      <c r="X46" s="305">
        <f>SUM(Y46:AA46)</f>
        <v>0</v>
      </c>
      <c r="Y46" s="305">
        <f>VLOOKUP(U46,AI44:AT47,7,FALSE)</f>
        <v>0</v>
      </c>
      <c r="Z46" s="305">
        <f>VLOOKUP(U46,AI44:AT47,8,FALSE)</f>
        <v>0</v>
      </c>
      <c r="AA46" s="305">
        <f>VLOOKUP(U46,AI44:AT47,9,FALSE)</f>
        <v>0</v>
      </c>
      <c r="AB46" s="305">
        <f>VLOOKUP(U46,AI44:AT47,10,FALSE)</f>
        <v>0</v>
      </c>
      <c r="AC46" s="305">
        <f>VLOOKUP(U46,AI44:AT47,11,FALSE)</f>
        <v>0</v>
      </c>
      <c r="AD46" s="306">
        <f>AB46-AC46</f>
        <v>0</v>
      </c>
      <c r="AE46" s="172"/>
      <c r="AF46" s="172"/>
      <c r="AG46" s="172">
        <f t="shared" si="44"/>
        <v>-3</v>
      </c>
      <c r="AH46" s="270">
        <v>3</v>
      </c>
      <c r="AI46" s="271">
        <f>RANK(AG46,AG44:AG47)</f>
        <v>3</v>
      </c>
      <c r="AJ46" s="271" t="str">
        <f>I44</f>
        <v>Autriche</v>
      </c>
      <c r="AK46" s="271">
        <f t="shared" si="45"/>
        <v>0</v>
      </c>
      <c r="AL46" s="272">
        <f t="shared" si="46"/>
        <v>0</v>
      </c>
      <c r="AM46" s="271">
        <f>SUMIF(I43:I48,AJ46,E43:E48)+SUMIF(L43:L48,AJ46,P43:P48)</f>
        <v>0</v>
      </c>
      <c r="AN46" s="271">
        <f>(3*AO46)+AP46</f>
        <v>0</v>
      </c>
      <c r="AO46" s="271">
        <f>SUMIF(I43:I48,AJ46,F43:F48)+SUMIF(L43:L48,AJ46,Q43:Q48)</f>
        <v>0</v>
      </c>
      <c r="AP46" s="271">
        <f>SUMIF(I43:I48,AJ46,G43:G48)+SUMIF(L43:L48,AJ46,R43:R48)</f>
        <v>0</v>
      </c>
      <c r="AQ46" s="271">
        <f>SUMIF(I43:I48,AJ46,H43:H48)+SUMIF(L43:L48,AJ46,S43:S48)</f>
        <v>0</v>
      </c>
      <c r="AR46" s="271">
        <f>SUMIF(I43:I48,AJ46,J43:J48)+SUMIF(L43:L48,AJ46,K43:K48)</f>
        <v>0</v>
      </c>
      <c r="AS46" s="271">
        <f>SUMIF(I43:I48,AJ46,K43:K48)+SUMIF(L43:L48,AJ46,J43:J48)</f>
        <v>0</v>
      </c>
      <c r="AT46" s="271">
        <f>AR46-AS46</f>
        <v>0</v>
      </c>
      <c r="AU46" s="273">
        <f>IF(AND(AV46&lt;&gt;"",COUNTIF(AW46:AZ46,AV46)=1),1000,0)</f>
        <v>0</v>
      </c>
      <c r="AV46" s="274" t="str">
        <f>IF(COUNTIF(AL44:AL47,AL46)=2,IF(AL46=AL44,AJ44,IF(AL46=AL45,AJ45,IF(AL46=AL47,AJ47,""))),"")</f>
        <v/>
      </c>
      <c r="AW46" s="274" t="str">
        <f>IF(SUMIFS(F43:F48,I43:I48,AJ46,L43:L48,AW43)+SUMIFS(Q43:Q48,L43:L48,AJ46,I43:I48,AW43)=1,AW43,"")</f>
        <v/>
      </c>
      <c r="AX46" s="274" t="str">
        <f>IF(SUMIFS(F43:F48,I43:I48,AJ46,L43:L48,AX43)+SUMIFS(Q43:Q48,L43:L48,AJ46,I43:I48,AX43)=1,AX43,"")</f>
        <v/>
      </c>
      <c r="AY46" s="275"/>
      <c r="AZ46" s="276" t="str">
        <f>IF(SUMIFS(F43:F48,I43:I48,AJ46,L43:L48,AZ43)+SUMIFS(Q43:Q48,L43:L48,AJ46,I43:I48,AZ43)=1,AZ43,"")</f>
        <v/>
      </c>
      <c r="BA46" s="274">
        <f>IF(COUNTIF(AL44:AL47,AL46)=3,IF(BB46&gt;0,IF(OR(AND(BB46=BB44,BE46&gt;0),AND(BB46=BB45,BF46&gt;0),AND(BB46=BB47,BH46&gt;0)),BB46+5,BB46),0),0)</f>
        <v>0</v>
      </c>
      <c r="BB46" s="277">
        <f>SUM(BE46:BH46)</f>
        <v>0</v>
      </c>
      <c r="BC46" s="278" t="str">
        <f>IF(COUNTIF(AL44:AL47,AL46)=3,IF(AL46=AL44,AJ44,AJ45),"")</f>
        <v/>
      </c>
      <c r="BD46" s="278" t="str">
        <f>IF(COUNTIF(AL44:AL47,AL46)=3,IF(AL46=AL47,AJ47,AJ45),"")</f>
        <v/>
      </c>
      <c r="BE46" s="278" t="str">
        <f>IF(COUNTIF(BC46:BD46,BE43)=1,1000*(SUMIFS(J43:J48,I43:I48,AJ46,L43:L48,BE43)+SUMIFS(K43:K48,L43:L48,AJ46,I43:I48,BE43)-SUMIFS(K43:K48,I43:I48,AJ46,L43:L48,BE43)-SUMIFS(J43:J48,L43:L48,AJ46,I43:I48,BE43))+10*(SUMIFS(J43:J48,I43:I48,AJ46,L43:L48,BE43)+SUMIFS(K43:K48,L43:L48,AJ46,I43:I48,BE43)),"")</f>
        <v/>
      </c>
      <c r="BF46" s="278" t="str">
        <f>IF(COUNTIF(BC46:BD46,BF43)=1,1000*(SUMIFS(J43:J48,I43:I48,AJ46,L43:L48,BF43)+SUMIFS(K43:K48,L43:L48,AJ46,I43:I48,BF43)-SUMIFS(K43:K48,I43:I48,AJ46,L43:L48,BF43)-SUMIFS(J43:J48,L43:L48,AJ46,I43:I48,BF43))+10*(SUMIFS(J43:J48,I43:I48,AJ46,L43:L48,BF43)+SUMIFS(K43:K48,L43:L48,AJ46,I43:I48,BF43)),"")</f>
        <v/>
      </c>
      <c r="BG46" s="279"/>
      <c r="BH46" s="278" t="str">
        <f>IF(COUNTIF(BC46:BD46,BH43)=1,1000*(SUMIFS(J43:J48,I43:I48,AJ46,L43:L48,BH43)+SUMIFS(K43:K48,L43:L48,AJ46,I43:I48,BH43)-SUMIFS(K43:K48,I43:I48,AJ46,L43:L48,BH43)-SUMIFS(J43:J48,L43:L48,AJ46,I43:I48,BH43))+10*(SUMIFS(J43:J48,I43:I48,AJ46,L43:L48,BH43)+SUMIFS(K43:K48,L43:L48,AJ46,I43:I48,BH43)),"")</f>
        <v/>
      </c>
      <c r="BI46" s="273">
        <f>IF(COUNTIF(BJ44:BJ47,BJ46)=3,BJ46*10+BB46/100,IF(COUNTIF(BJ44:BJ47,BJ46)=2,IF(AND(BJ44=BJ46,AW46=1),BJ46*10+BB46+5,IF(AND(BJ45=BJ46,AX46=2),BJ46*10+BB46+5,IF(AND(BJ46=BJ47,AZ46=4),BJ46*10+BB46+5,BJ46*10))),BJ46*10))</f>
        <v>0</v>
      </c>
      <c r="BJ46" s="278">
        <f>IF(COUNTIF(AN44:AN47,AN46)=4,(AT46*10000)+(AR46*100),0)</f>
        <v>0</v>
      </c>
      <c r="BK46" s="361" t="str">
        <f>I44</f>
        <v>Autriche</v>
      </c>
      <c r="BL46" s="362"/>
      <c r="BM46" s="311">
        <v>1.9</v>
      </c>
      <c r="BN46" s="311">
        <v>3.5</v>
      </c>
      <c r="BO46" s="311">
        <v>9</v>
      </c>
      <c r="BP46" s="311">
        <v>35</v>
      </c>
      <c r="BQ46" s="312">
        <v>100</v>
      </c>
      <c r="BR46" s="173"/>
      <c r="BS46" s="173"/>
    </row>
    <row r="47" spans="1:71" s="125" customFormat="1" ht="15.75" thickBot="1" x14ac:dyDescent="0.25">
      <c r="A47" s="194">
        <v>44005</v>
      </c>
      <c r="B47" s="168">
        <v>29</v>
      </c>
      <c r="C47" s="174"/>
      <c r="D47" s="175"/>
      <c r="E47" s="176">
        <f t="shared" si="35"/>
        <v>0</v>
      </c>
      <c r="F47" s="176">
        <f t="shared" si="36"/>
        <v>0</v>
      </c>
      <c r="G47" s="176">
        <f t="shared" si="37"/>
        <v>0</v>
      </c>
      <c r="H47" s="176">
        <f t="shared" si="38"/>
        <v>0</v>
      </c>
      <c r="I47" s="255" t="str">
        <f>VLOOKUP(B47,Grille!$B$6:$C$41,2,FALSE)</f>
        <v>France</v>
      </c>
      <c r="J47" s="315"/>
      <c r="K47" s="316"/>
      <c r="L47" s="269" t="str">
        <f>VLOOKUP(B47,Grille!$B$6:$D$41,3,FALSE)</f>
        <v>Pologne</v>
      </c>
      <c r="M47" s="292">
        <f>VLOOKUP(B47,Grille!$B$6:$E$41,4,FALSE)</f>
        <v>1</v>
      </c>
      <c r="N47" s="292">
        <f>VLOOKUP(B47,Grille!$B$6:$F$41,5,FALSE)</f>
        <v>1</v>
      </c>
      <c r="O47" s="292">
        <f>VLOOKUP(B47,Grille!$B$6:$G$41,6,FALSE)</f>
        <v>1</v>
      </c>
      <c r="P47" s="258">
        <f t="shared" si="39"/>
        <v>0</v>
      </c>
      <c r="Q47" s="258">
        <f t="shared" si="40"/>
        <v>0</v>
      </c>
      <c r="R47" s="258">
        <f t="shared" si="41"/>
        <v>0</v>
      </c>
      <c r="S47" s="258">
        <f t="shared" si="42"/>
        <v>0</v>
      </c>
      <c r="T47" s="181"/>
      <c r="U47" s="307">
        <v>4</v>
      </c>
      <c r="V47" s="308" t="str">
        <f>VLOOKUP(U47,AI44:AS47,2,FALSE)</f>
        <v>France</v>
      </c>
      <c r="W47" s="307">
        <f>(3*Y47)+Z47</f>
        <v>0</v>
      </c>
      <c r="X47" s="309">
        <f>SUM(Y47:AA47)</f>
        <v>0</v>
      </c>
      <c r="Y47" s="309">
        <f>VLOOKUP(U47,AI44:AT47,7,FALSE)</f>
        <v>0</v>
      </c>
      <c r="Z47" s="309">
        <f>VLOOKUP(U47,AI44:AT47,8,FALSE)</f>
        <v>0</v>
      </c>
      <c r="AA47" s="309">
        <f>VLOOKUP(U47,AI44:AT47,9,FALSE)</f>
        <v>0</v>
      </c>
      <c r="AB47" s="309">
        <f>VLOOKUP(U47,AI44:AT47,10,FALSE)</f>
        <v>0</v>
      </c>
      <c r="AC47" s="309">
        <f>VLOOKUP(U47,AI44:AT47,11,FALSE)</f>
        <v>0</v>
      </c>
      <c r="AD47" s="310">
        <f>AB47-AC47</f>
        <v>0</v>
      </c>
      <c r="AE47" s="172"/>
      <c r="AF47" s="172"/>
      <c r="AG47" s="172">
        <f t="shared" si="44"/>
        <v>-4</v>
      </c>
      <c r="AH47" s="281">
        <v>4</v>
      </c>
      <c r="AI47" s="282">
        <f>RANK(AG47,AG44:AG47)</f>
        <v>4</v>
      </c>
      <c r="AJ47" s="282" t="str">
        <f>L44</f>
        <v>France</v>
      </c>
      <c r="AK47" s="271">
        <f t="shared" si="45"/>
        <v>0</v>
      </c>
      <c r="AL47" s="272">
        <f t="shared" si="46"/>
        <v>0</v>
      </c>
      <c r="AM47" s="282">
        <f>SUMIF(I43:I48,AJ47,E43:E48)+SUMIF(L43:L48,AJ47,P43:P48)</f>
        <v>0</v>
      </c>
      <c r="AN47" s="282">
        <f>(3*AO47)+AP47</f>
        <v>0</v>
      </c>
      <c r="AO47" s="282">
        <f>SUMIF(I43:I48,AJ47,F43:F48)+SUMIF(L43:L48,AJ47,Q43:Q48)</f>
        <v>0</v>
      </c>
      <c r="AP47" s="282">
        <f>SUMIF(I43:I48,AJ47,G43:G48)+SUMIF(L43:L48,AJ47,R43:R48)</f>
        <v>0</v>
      </c>
      <c r="AQ47" s="282">
        <f>SUMIF(I43:I48,AJ47,H43:H48)+SUMIF(L43:L48,AJ47,S43:S48)</f>
        <v>0</v>
      </c>
      <c r="AR47" s="282">
        <f>SUMIF(I43:I48,AJ47,J43:J48)+SUMIF(L43:L48,AJ47,K43:K48)</f>
        <v>0</v>
      </c>
      <c r="AS47" s="282">
        <f>SUMIF(I43:I48,AJ47,K43:K48)+SUMIF(L43:L48,AJ47,J43:J48)</f>
        <v>0</v>
      </c>
      <c r="AT47" s="282">
        <f>AR47-AS47</f>
        <v>0</v>
      </c>
      <c r="AU47" s="283">
        <f>IF(AND(AV47&lt;&gt;"",COUNTIF(AW47:AZ47,AV47)=1),1000,0)</f>
        <v>0</v>
      </c>
      <c r="AV47" s="284" t="str">
        <f>IF(COUNTIF(AL44:AL47,AL47)=2,IF(AL47=AL44,AJ44,IF(AL47=AL45,AJ45,IF(AL47=AL46,AJ46,""))),"")</f>
        <v/>
      </c>
      <c r="AW47" s="284" t="str">
        <f>IF(SUMIFS(F43:F48,I43:I48,AJ47,L43:L48,AW43)+SUMIFS(Q43:Q48,L43:L48,AJ47,I43:I48,AW43)=1,AW43,"")</f>
        <v/>
      </c>
      <c r="AX47" s="284" t="str">
        <f>IF(SUMIFS(F43:F48,I43:I48,AJ47,L43:L48,AX43)+SUMIFS(Q43:Q48,L43:L48,AJ47,I43:I48,AX43)=1,AX43,"")</f>
        <v/>
      </c>
      <c r="AY47" s="284" t="str">
        <f>IF(SUMIFS(F43:F48,I43:I48,AJ47,L43:L48,AY43)+SUMIFS(Q43:Q48,L43:L48,AJ47,I43:I48,AY43)=1,AY43,"")</f>
        <v/>
      </c>
      <c r="AZ47" s="285"/>
      <c r="BA47" s="274">
        <f>IF(COUNTIF(AL44:AL47,AL47)=3,IF(BB47&gt;0,IF(OR(AND(BB47=BB44,BE47&gt;0),AND(BB47=BB45,BF47&gt;0),AND(BB47=BB46,BG47&gt;0)),BB47+5,BB47),0),0)</f>
        <v>0</v>
      </c>
      <c r="BB47" s="286">
        <f>SUM(BE47:BH47)</f>
        <v>0</v>
      </c>
      <c r="BC47" s="287" t="str">
        <f>IF(COUNTIF(AL44:AL47,AL47)=3,IF(AL47=AL44,AJ44,AJ45),"")</f>
        <v/>
      </c>
      <c r="BD47" s="287" t="str">
        <f>IF(COUNTIF(AL44:AL47,AL47)=3,IF(AL47=AL46,AJ46,AJ45),"")</f>
        <v/>
      </c>
      <c r="BE47" s="287" t="str">
        <f>IF(COUNTIF(BC47:BD47,BE43)=1,1000*(SUMIFS(J43:J48,I43:I48,AJ47,L43:L48,BE43)+SUMIFS(K43:K48,L43:L48,AJ47,I43:I48,BE43)-SUMIFS(K43:K48,I43:I48,AJ47,L43:L48,BE43)-SUMIFS(J43:J48,L43:L48,AJ47,I43:I48,BE43))+10*(SUMIFS(J43:J48,I43:I48,AJ47,L43:L48,BE43)+SUMIFS(K43:K48,L43:L48,AJ47,I43:I48,BE43)),"")</f>
        <v/>
      </c>
      <c r="BF47" s="287" t="str">
        <f>IF(COUNTIF(BC47:BD47,BF43)=1,1000*(SUMIFS(J43:J48,I43:I48,AJ47,L43:L48,BF43)+SUMIFS(K43:K48,L43:L48,AJ47,I43:I48,BF43)-SUMIFS(K43:K48,I43:I48,AJ47,L43:L48,BF43)-SUMIFS(J43:J48,L43:L48,AJ47,I43:I48,BF43))+10*(SUMIFS(J43:J48,I43:I48,AJ47,L43:L48,BF43)+SUMIFS(K43:K48,L43:L48,AJ47,I43:I48,BF43)),"")</f>
        <v/>
      </c>
      <c r="BG47" s="287" t="str">
        <f>IF(COUNTIF(BC47:BD47,BG43)=1,1000*(SUMIFS(J43:J48,I43:I48,AJ47,L43:L48,BG43)+SUMIFS(K43:K48,L43:L48,AJ47,I43:I48,BG43)-SUMIFS(K43:K48,I43:I48,AJ47,L43:L48,BG43)-SUMIFS(J43:J48,L43:L48,AJ47,I43:I48,BG43))+10*(SUMIFS(J43:J48,I43:I48,AJ47,L43:L48,BG43)+SUMIFS(K43:K48,L43:L48,AJ47,I43:I48,BG43)),"")</f>
        <v/>
      </c>
      <c r="BH47" s="288"/>
      <c r="BI47" s="273">
        <f>IF(COUNTIF(BJ44:BJ47,BJ47)=3,BJ47*10+BB47/100,IF(COUNTIF(BJ44:BJ47,BJ47)=2,IF(AND(BJ44=BJ47,AW47=1),BJ47*10+BB47+5,IF(AND(BJ45=BJ47,AX47=2),BJ47*10+BB47+5,IF(AND(BJ46=BJ47,AY47=3),BJ47*10+BB47+5,BJ47*10))),BJ47*10))</f>
        <v>0</v>
      </c>
      <c r="BJ47" s="278">
        <f>IF(COUNTIF(AN44:AN47,AN47)=4,(AT47*10000)+(AR47*100),0)</f>
        <v>0</v>
      </c>
      <c r="BK47" s="361" t="str">
        <f>L44</f>
        <v>France</v>
      </c>
      <c r="BL47" s="362"/>
      <c r="BM47" s="311">
        <v>1</v>
      </c>
      <c r="BN47" s="311">
        <v>1.1000000000000001</v>
      </c>
      <c r="BO47" s="311">
        <v>1.5</v>
      </c>
      <c r="BP47" s="311">
        <v>2.6</v>
      </c>
      <c r="BQ47" s="312">
        <v>4.5</v>
      </c>
      <c r="BR47" s="173"/>
      <c r="BS47" s="173"/>
    </row>
    <row r="48" spans="1:71" s="125" customFormat="1" ht="15.75" thickBot="1" x14ac:dyDescent="0.25">
      <c r="A48" s="194">
        <v>44005</v>
      </c>
      <c r="B48" s="168">
        <v>30</v>
      </c>
      <c r="C48" s="177"/>
      <c r="D48" s="178"/>
      <c r="E48" s="179">
        <f t="shared" si="35"/>
        <v>0</v>
      </c>
      <c r="F48" s="179">
        <f t="shared" si="36"/>
        <v>0</v>
      </c>
      <c r="G48" s="179">
        <f t="shared" si="37"/>
        <v>0</v>
      </c>
      <c r="H48" s="179">
        <f t="shared" si="38"/>
        <v>0</v>
      </c>
      <c r="I48" s="256" t="str">
        <f>VLOOKUP(B48,Grille!$B$6:$C$41,2,FALSE)</f>
        <v>Pays-Bas</v>
      </c>
      <c r="J48" s="317"/>
      <c r="K48" s="318"/>
      <c r="L48" s="289" t="str">
        <f>VLOOKUP(B48,Grille!$B$6:$D$41,3,FALSE)</f>
        <v>Autriche</v>
      </c>
      <c r="M48" s="292">
        <f>VLOOKUP(B48,Grille!$B$6:$E$41,4,FALSE)</f>
        <v>1</v>
      </c>
      <c r="N48" s="292">
        <f>VLOOKUP(B48,Grille!$B$6:$F$41,5,FALSE)</f>
        <v>1</v>
      </c>
      <c r="O48" s="292">
        <f>VLOOKUP(B48,Grille!$B$6:$G$41,6,FALSE)</f>
        <v>1</v>
      </c>
      <c r="P48" s="258">
        <f t="shared" si="39"/>
        <v>0</v>
      </c>
      <c r="Q48" s="258">
        <f t="shared" si="40"/>
        <v>0</v>
      </c>
      <c r="R48" s="258">
        <f t="shared" si="41"/>
        <v>0</v>
      </c>
      <c r="S48" s="258">
        <f t="shared" si="42"/>
        <v>0</v>
      </c>
      <c r="T48" s="181"/>
      <c r="U48" s="180" t="str">
        <f>IF(AND(SUM(X44:X47)=12,COUNTIF(AK44:AK47,VLOOKUP(AJ44,AJ44:AK47,2,FALSE))&gt;1),CONCATENATE("Des nations sont ex-aequos. Classement final de ",AJ44," : "),"")</f>
        <v/>
      </c>
      <c r="V48" s="180"/>
      <c r="W48" s="181"/>
      <c r="X48" s="181"/>
      <c r="Y48" s="181"/>
      <c r="Z48" s="181"/>
      <c r="AA48" s="181"/>
      <c r="AB48" s="181"/>
      <c r="AC48" s="181"/>
      <c r="AD48" s="196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290"/>
      <c r="BB48" s="290"/>
      <c r="BC48" s="290"/>
      <c r="BD48" s="290"/>
      <c r="BE48" s="290"/>
      <c r="BF48" s="290"/>
      <c r="BG48" s="290"/>
      <c r="BH48" s="290"/>
      <c r="BI48" s="290"/>
      <c r="BJ48" s="290"/>
      <c r="BK48" s="290"/>
      <c r="BL48" s="290"/>
      <c r="BM48" s="291"/>
      <c r="BN48" s="291"/>
      <c r="BO48" s="291"/>
      <c r="BP48" s="291"/>
      <c r="BQ48" s="291"/>
      <c r="BR48" s="173"/>
      <c r="BS48" s="173"/>
    </row>
    <row r="49" spans="1:71" x14ac:dyDescent="0.2">
      <c r="A49" s="195"/>
      <c r="B49" s="156"/>
      <c r="C49" s="182"/>
      <c r="D49" s="183"/>
      <c r="E49" s="184"/>
      <c r="F49" s="184"/>
      <c r="G49" s="184"/>
      <c r="H49" s="184"/>
      <c r="I49" s="185"/>
      <c r="J49" s="183"/>
      <c r="K49" s="183"/>
      <c r="L49" s="185"/>
      <c r="M49" s="158"/>
      <c r="N49" s="158"/>
      <c r="O49" s="158"/>
      <c r="P49" s="166"/>
      <c r="Q49" s="166"/>
      <c r="R49" s="166"/>
      <c r="S49" s="166"/>
      <c r="T49" s="159"/>
      <c r="U49" s="180" t="str">
        <f>IF(AND(SUM(X44:X47)=12,COUNTIF(AK44:AK47,VLOOKUP(AJ45,AJ44:AK47,2,FALSE))&gt;1),CONCATENATE("Des nations sont ex-aequos. Classement final de ",AJ45," : "),"")</f>
        <v/>
      </c>
      <c r="V49" s="180"/>
      <c r="W49" s="181"/>
      <c r="X49" s="181"/>
      <c r="Y49" s="181"/>
      <c r="Z49" s="181"/>
      <c r="AA49" s="181"/>
      <c r="AB49" s="181"/>
      <c r="AC49" s="181"/>
      <c r="AD49" s="196"/>
      <c r="AE49" s="172"/>
      <c r="AF49" s="172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72"/>
      <c r="BL49" s="172"/>
      <c r="BM49" s="186"/>
      <c r="BN49" s="186"/>
      <c r="BO49" s="186"/>
      <c r="BP49" s="186"/>
      <c r="BQ49" s="186"/>
      <c r="BR49" s="159"/>
      <c r="BS49" s="159"/>
    </row>
    <row r="50" spans="1:71" x14ac:dyDescent="0.2">
      <c r="A50" s="195"/>
      <c r="B50" s="156"/>
      <c r="C50" s="182"/>
      <c r="D50" s="183"/>
      <c r="E50" s="184"/>
      <c r="F50" s="184"/>
      <c r="G50" s="184"/>
      <c r="H50" s="184"/>
      <c r="I50" s="185"/>
      <c r="J50" s="183"/>
      <c r="K50" s="183"/>
      <c r="L50" s="185"/>
      <c r="M50" s="158"/>
      <c r="N50" s="158"/>
      <c r="O50" s="158"/>
      <c r="P50" s="166"/>
      <c r="Q50" s="166"/>
      <c r="R50" s="166"/>
      <c r="S50" s="166"/>
      <c r="T50" s="159"/>
      <c r="U50" s="180" t="str">
        <f>IF(AND(SUM(X44:X47)=12,COUNTIF(AK44:AK47,VLOOKUP(AJ46,AJ44:AK47,2,FALSE))&gt;1),CONCATENATE("Des nations sont ex-aequos. Classement final de ",AJ46," : "),"")</f>
        <v/>
      </c>
      <c r="V50" s="180"/>
      <c r="W50" s="181"/>
      <c r="X50" s="181"/>
      <c r="Y50" s="181"/>
      <c r="Z50" s="181"/>
      <c r="AA50" s="181"/>
      <c r="AB50" s="181"/>
      <c r="AC50" s="181"/>
      <c r="AD50" s="196"/>
      <c r="AE50" s="172"/>
      <c r="AF50" s="172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72"/>
      <c r="BL50" s="172"/>
      <c r="BM50" s="186"/>
      <c r="BN50" s="186"/>
      <c r="BO50" s="186"/>
      <c r="BP50" s="186"/>
      <c r="BQ50" s="186"/>
      <c r="BR50" s="159"/>
      <c r="BS50" s="159"/>
    </row>
    <row r="51" spans="1:71" x14ac:dyDescent="0.2">
      <c r="A51" s="195"/>
      <c r="B51" s="156"/>
      <c r="C51" s="182"/>
      <c r="D51" s="183"/>
      <c r="E51" s="184"/>
      <c r="F51" s="184"/>
      <c r="G51" s="184"/>
      <c r="H51" s="184"/>
      <c r="I51" s="185"/>
      <c r="J51" s="183"/>
      <c r="K51" s="183"/>
      <c r="L51" s="185"/>
      <c r="M51" s="158"/>
      <c r="N51" s="158"/>
      <c r="O51" s="158"/>
      <c r="P51" s="166"/>
      <c r="Q51" s="166"/>
      <c r="R51" s="166"/>
      <c r="S51" s="166"/>
      <c r="T51" s="159"/>
      <c r="U51" s="180" t="str">
        <f>IF(AND(SUM(X44:X47)=12,COUNTIF(AK44:AK47,VLOOKUP(AJ47,AJ44:AK47,2,FALSE))&gt;1),CONCATENATE("Des nations sont ex-aequos. Classement final de ",AJ47," : "),"")</f>
        <v/>
      </c>
      <c r="V51" s="180"/>
      <c r="W51" s="181"/>
      <c r="X51" s="181"/>
      <c r="Y51" s="181"/>
      <c r="Z51" s="181"/>
      <c r="AA51" s="181"/>
      <c r="AB51" s="181"/>
      <c r="AC51" s="181"/>
      <c r="AD51" s="196"/>
      <c r="AE51" s="172"/>
      <c r="AF51" s="172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72"/>
      <c r="BL51" s="172"/>
      <c r="BM51" s="186"/>
      <c r="BN51" s="186"/>
      <c r="BO51" s="186"/>
      <c r="BP51" s="186"/>
      <c r="BQ51" s="186"/>
      <c r="BR51" s="159"/>
      <c r="BS51" s="159"/>
    </row>
    <row r="52" spans="1:71" x14ac:dyDescent="0.2">
      <c r="A52" s="195"/>
      <c r="B52" s="156"/>
      <c r="C52" s="190" t="s">
        <v>34</v>
      </c>
      <c r="D52" s="190"/>
      <c r="E52" s="190"/>
      <c r="F52" s="190"/>
      <c r="G52" s="190"/>
      <c r="H52" s="190"/>
      <c r="I52" s="363" t="str">
        <f>IF(Grille!$A$5="Français","GROUPE E",IF(Grille!$A$5="Español","GRUPO E","GROUP E"))</f>
        <v>GROUPE E</v>
      </c>
      <c r="J52" s="363"/>
      <c r="K52" s="363"/>
      <c r="L52" s="363"/>
      <c r="M52" s="363" t="str">
        <f>IF(Grille!$A$5="Français","COTES (1N2)",IF(Grille!$A$5="Español","PROBA (1E2)","ODDS (1D2)"))</f>
        <v>COTES (1N2)</v>
      </c>
      <c r="N52" s="363"/>
      <c r="O52" s="363"/>
      <c r="P52" s="165"/>
      <c r="Q52" s="165"/>
      <c r="R52" s="165"/>
      <c r="S52" s="166"/>
      <c r="T52" s="159"/>
      <c r="U52" s="181"/>
      <c r="V52" s="180"/>
      <c r="W52" s="181"/>
      <c r="X52" s="181"/>
      <c r="Y52" s="181"/>
      <c r="Z52" s="181"/>
      <c r="AA52" s="181"/>
      <c r="AB52" s="181"/>
      <c r="AC52" s="181"/>
      <c r="AD52" s="181"/>
      <c r="AE52" s="172"/>
      <c r="AF52" s="172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72"/>
      <c r="BL52" s="172"/>
      <c r="BM52" s="186"/>
      <c r="BN52" s="186"/>
      <c r="BO52" s="186"/>
      <c r="BP52" s="186"/>
      <c r="BQ52" s="186"/>
      <c r="BR52" s="159"/>
      <c r="BS52" s="159"/>
    </row>
    <row r="53" spans="1:71" ht="4.5" customHeight="1" thickBot="1" x14ac:dyDescent="0.25">
      <c r="A53" s="195"/>
      <c r="B53" s="156"/>
      <c r="C53" s="191"/>
      <c r="D53" s="191"/>
      <c r="E53" s="191"/>
      <c r="F53" s="191"/>
      <c r="G53" s="191"/>
      <c r="H53" s="191"/>
      <c r="I53" s="191"/>
      <c r="J53" s="187"/>
      <c r="K53" s="187"/>
      <c r="L53" s="191"/>
      <c r="M53" s="167"/>
      <c r="N53" s="167"/>
      <c r="O53" s="167"/>
      <c r="P53" s="166"/>
      <c r="Q53" s="166"/>
      <c r="R53" s="166"/>
      <c r="S53" s="166"/>
      <c r="T53" s="159"/>
      <c r="U53" s="181"/>
      <c r="V53" s="180"/>
      <c r="W53" s="181"/>
      <c r="X53" s="181"/>
      <c r="Y53" s="181"/>
      <c r="Z53" s="181"/>
      <c r="AA53" s="181"/>
      <c r="AB53" s="181"/>
      <c r="AC53" s="181"/>
      <c r="AD53" s="181"/>
      <c r="AE53" s="172"/>
      <c r="AF53" s="172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72"/>
      <c r="BL53" s="172"/>
      <c r="BM53" s="186"/>
      <c r="BN53" s="186"/>
      <c r="BO53" s="186"/>
      <c r="BP53" s="186"/>
      <c r="BQ53" s="186"/>
      <c r="BR53" s="159"/>
      <c r="BS53" s="159"/>
    </row>
    <row r="54" spans="1:71" s="125" customFormat="1" ht="15.75" thickBot="1" x14ac:dyDescent="0.25">
      <c r="A54" s="194">
        <v>43997</v>
      </c>
      <c r="B54" s="168">
        <v>9</v>
      </c>
      <c r="C54" s="169"/>
      <c r="D54" s="170"/>
      <c r="E54" s="171">
        <f t="shared" ref="E54:E59" si="47">IF(AND(J54&lt;&gt;"",K54&lt;&gt;""),1,0)</f>
        <v>0</v>
      </c>
      <c r="F54" s="171">
        <f t="shared" ref="F54:F59" si="48">IF(AND(J54&gt;K54,E54=1),1,0)</f>
        <v>0</v>
      </c>
      <c r="G54" s="171">
        <f t="shared" ref="G54:G59" si="49">IF(AND(J54=K54,E54=1),1,0)</f>
        <v>0</v>
      </c>
      <c r="H54" s="171">
        <f t="shared" ref="H54:H59" si="50">IF(AND(J54&lt;K54,E54=1),1,0)</f>
        <v>0</v>
      </c>
      <c r="I54" s="254" t="str">
        <f>VLOOKUP(B54,Grille!$B$6:$C$41,2,FALSE)</f>
        <v>Belgique</v>
      </c>
      <c r="J54" s="313"/>
      <c r="K54" s="314"/>
      <c r="L54" s="257" t="str">
        <f>VLOOKUP(B54,Grille!$B$6:$D$41,3,FALSE)</f>
        <v>Slovaquie</v>
      </c>
      <c r="M54" s="292">
        <f>VLOOKUP(B54,Grille!$B$6:$E$41,4,FALSE)</f>
        <v>1.4</v>
      </c>
      <c r="N54" s="292">
        <f>VLOOKUP(B54,Grille!$B$6:$F$41,5,FALSE)</f>
        <v>4</v>
      </c>
      <c r="O54" s="292">
        <f>VLOOKUP(B54,Grille!$B$6:$G$41,6,FALSE)</f>
        <v>5.8</v>
      </c>
      <c r="P54" s="258">
        <f t="shared" ref="P54:P59" si="51">IF(AND(J54&lt;&gt;"",K54&lt;&gt;""),1,0)</f>
        <v>0</v>
      </c>
      <c r="Q54" s="258">
        <f t="shared" ref="Q54:Q59" si="52">IF(AND(J54&lt;K54,P54=1),1,0)</f>
        <v>0</v>
      </c>
      <c r="R54" s="258">
        <f t="shared" ref="R54:R59" si="53">IF(AND(J54=K54,P54=1),1,0)</f>
        <v>0</v>
      </c>
      <c r="S54" s="258">
        <f t="shared" ref="S54:S59" si="54">IF(AND(J54&gt;K54,P54=1),1,0)</f>
        <v>0</v>
      </c>
      <c r="T54" s="181"/>
      <c r="U54" s="259"/>
      <c r="V54" s="260"/>
      <c r="W54" s="293" t="str">
        <f t="shared" ref="W54:AD54" si="55">W43</f>
        <v>PTS</v>
      </c>
      <c r="X54" s="294" t="str">
        <f t="shared" si="55"/>
        <v>J</v>
      </c>
      <c r="Y54" s="294" t="str">
        <f t="shared" si="55"/>
        <v>G</v>
      </c>
      <c r="Z54" s="294" t="str">
        <f t="shared" si="55"/>
        <v>N</v>
      </c>
      <c r="AA54" s="294" t="str">
        <f t="shared" si="55"/>
        <v>P</v>
      </c>
      <c r="AB54" s="294" t="str">
        <f t="shared" si="55"/>
        <v>B+</v>
      </c>
      <c r="AC54" s="294" t="str">
        <f t="shared" si="55"/>
        <v>B-</v>
      </c>
      <c r="AD54" s="350" t="str">
        <f t="shared" si="55"/>
        <v>Diff</v>
      </c>
      <c r="AE54" s="172"/>
      <c r="AF54" s="172"/>
      <c r="AG54" s="172"/>
      <c r="AH54" s="261"/>
      <c r="AI54" s="262" t="s">
        <v>27</v>
      </c>
      <c r="AJ54" s="262"/>
      <c r="AK54" s="262" t="s">
        <v>158</v>
      </c>
      <c r="AL54" s="261" t="s">
        <v>159</v>
      </c>
      <c r="AM54" s="262" t="s">
        <v>22</v>
      </c>
      <c r="AN54" s="262" t="s">
        <v>21</v>
      </c>
      <c r="AO54" s="262" t="s">
        <v>6</v>
      </c>
      <c r="AP54" s="262" t="s">
        <v>4</v>
      </c>
      <c r="AQ54" s="262" t="s">
        <v>23</v>
      </c>
      <c r="AR54" s="262" t="s">
        <v>24</v>
      </c>
      <c r="AS54" s="262" t="s">
        <v>25</v>
      </c>
      <c r="AT54" s="262" t="s">
        <v>26</v>
      </c>
      <c r="AU54" s="263" t="s">
        <v>31</v>
      </c>
      <c r="AV54" s="264" t="s">
        <v>160</v>
      </c>
      <c r="AW54" s="264" t="str">
        <f>AJ55</f>
        <v>Belgique</v>
      </c>
      <c r="AX54" s="264" t="str">
        <f>AJ56</f>
        <v>Slovaquie</v>
      </c>
      <c r="AY54" s="264" t="str">
        <f>AJ57</f>
        <v>Roumanie</v>
      </c>
      <c r="AZ54" s="265" t="str">
        <f>AJ58</f>
        <v>Ukraine</v>
      </c>
      <c r="BA54" s="264" t="s">
        <v>31</v>
      </c>
      <c r="BB54" s="266" t="s">
        <v>161</v>
      </c>
      <c r="BC54" s="267" t="s">
        <v>32</v>
      </c>
      <c r="BD54" s="267" t="s">
        <v>33</v>
      </c>
      <c r="BE54" s="267" t="str">
        <f>AJ55</f>
        <v>Belgique</v>
      </c>
      <c r="BF54" s="267" t="str">
        <f>AJ56</f>
        <v>Slovaquie</v>
      </c>
      <c r="BG54" s="267" t="str">
        <f>AJ57</f>
        <v>Roumanie</v>
      </c>
      <c r="BH54" s="267" t="str">
        <f>AJ58</f>
        <v>Ukraine</v>
      </c>
      <c r="BI54" s="263" t="s">
        <v>31</v>
      </c>
      <c r="BJ54" s="268" t="s">
        <v>155</v>
      </c>
      <c r="BK54" s="352" t="str">
        <f>IF(Grille!$A$5="Français","COTES",IF(Grille!$A$5="Español","PROBA","ODDS"))</f>
        <v>COTES</v>
      </c>
      <c r="BL54" s="353"/>
      <c r="BM54" s="295" t="str">
        <f>IF(Grille!$A$5="Français","H",IF(Grille!$A$5="Español","O","E"))</f>
        <v>H</v>
      </c>
      <c r="BN54" s="295" t="str">
        <f>IF(Grille!$A$5="Français","Q",IF(Grille!$A$5="Español","C","Q"))</f>
        <v>Q</v>
      </c>
      <c r="BO54" s="295" t="str">
        <f>IF(Grille!$A$5="Français","D",IF(Grille!$A$5="Español","S","S"))</f>
        <v>D</v>
      </c>
      <c r="BP54" s="295" t="str">
        <f>IF(Grille!$A$5="Français","F",IF(Grille!$A$5="Español","F","F"))</f>
        <v>F</v>
      </c>
      <c r="BQ54" s="296" t="str">
        <f>IF(Grille!$A$5="Français","V",IF(Grille!$A$5="Español","G","W"))</f>
        <v>V</v>
      </c>
      <c r="BR54" s="173"/>
      <c r="BS54" s="173"/>
    </row>
    <row r="55" spans="1:71" s="125" customFormat="1" ht="15.75" thickBot="1" x14ac:dyDescent="0.25">
      <c r="A55" s="194">
        <v>43997</v>
      </c>
      <c r="B55" s="168">
        <v>8</v>
      </c>
      <c r="C55" s="174"/>
      <c r="D55" s="175"/>
      <c r="E55" s="176">
        <f t="shared" si="47"/>
        <v>0</v>
      </c>
      <c r="F55" s="176">
        <f t="shared" si="48"/>
        <v>0</v>
      </c>
      <c r="G55" s="176">
        <f t="shared" si="49"/>
        <v>0</v>
      </c>
      <c r="H55" s="176">
        <f t="shared" si="50"/>
        <v>0</v>
      </c>
      <c r="I55" s="255" t="str">
        <f>VLOOKUP(B55,Grille!$B$6:$C$41,2,FALSE)</f>
        <v>Roumanie</v>
      </c>
      <c r="J55" s="315"/>
      <c r="K55" s="316"/>
      <c r="L55" s="269" t="str">
        <f>VLOOKUP(B55,Grille!$B$6:$D$41,3,FALSE)</f>
        <v>Ukraine</v>
      </c>
      <c r="M55" s="292">
        <f>VLOOKUP(B55,Grille!$B$6:$E$41,4,FALSE)</f>
        <v>3.1</v>
      </c>
      <c r="N55" s="292">
        <f>VLOOKUP(B55,Grille!$B$6:$F$41,5,FALSE)</f>
        <v>3.2</v>
      </c>
      <c r="O55" s="292">
        <f>VLOOKUP(B55,Grille!$B$6:$G$41,6,FALSE)</f>
        <v>2</v>
      </c>
      <c r="P55" s="258">
        <f t="shared" si="51"/>
        <v>0</v>
      </c>
      <c r="Q55" s="258">
        <f t="shared" si="52"/>
        <v>0</v>
      </c>
      <c r="R55" s="258">
        <f t="shared" si="53"/>
        <v>0</v>
      </c>
      <c r="S55" s="258">
        <f t="shared" si="54"/>
        <v>0</v>
      </c>
      <c r="T55" s="181"/>
      <c r="U55" s="293">
        <v>1</v>
      </c>
      <c r="V55" s="297" t="str">
        <f>VLOOKUP(U55,AI55:AS58,2,FALSE)</f>
        <v>Belgique</v>
      </c>
      <c r="W55" s="293">
        <f>(3*Y55)+Z55</f>
        <v>0</v>
      </c>
      <c r="X55" s="294">
        <f>SUM(Y55:AA55)</f>
        <v>0</v>
      </c>
      <c r="Y55" s="294">
        <f>VLOOKUP(U55,AI55:AT58,7,FALSE)</f>
        <v>0</v>
      </c>
      <c r="Z55" s="294">
        <f>VLOOKUP(U55,AI55:AT58,8,FALSE)</f>
        <v>0</v>
      </c>
      <c r="AA55" s="294">
        <f>VLOOKUP(U55,AI55:AT58,9,FALSE)</f>
        <v>0</v>
      </c>
      <c r="AB55" s="294">
        <f>VLOOKUP(U55,AI55:AT58,10,FALSE)</f>
        <v>0</v>
      </c>
      <c r="AC55" s="294">
        <f>VLOOKUP(U55,AI55:AT58,11,FALSE)</f>
        <v>0</v>
      </c>
      <c r="AD55" s="298">
        <f>AB55-AC55</f>
        <v>0</v>
      </c>
      <c r="AE55" s="172"/>
      <c r="AF55" s="172"/>
      <c r="AG55" s="172">
        <f>AK55-AH55-(IF(AND(AD59&gt;0,AD59&lt;5),AD59*10,0))</f>
        <v>-1</v>
      </c>
      <c r="AH55" s="270">
        <v>1</v>
      </c>
      <c r="AI55" s="271">
        <f>RANK(AG55,AG55:AG58)</f>
        <v>1</v>
      </c>
      <c r="AJ55" s="271" t="str">
        <f>I54</f>
        <v>Belgique</v>
      </c>
      <c r="AK55" s="271">
        <f>AL55+((AU55+BA55+BI55)*100000)+(AT55*1000)+(AR55*10)</f>
        <v>0</v>
      </c>
      <c r="AL55" s="272">
        <f>(AN55*10000000000)</f>
        <v>0</v>
      </c>
      <c r="AM55" s="271">
        <f>SUMIF(I54:I59,AJ55,E54:E59)+SUMIF(L54:L59,AJ55,P54:P59)</f>
        <v>0</v>
      </c>
      <c r="AN55" s="271">
        <f>(3*AO55)+AP55</f>
        <v>0</v>
      </c>
      <c r="AO55" s="271">
        <f>SUMIF(I54:I59,AJ55,F54:F59)+SUMIF(L54:L59,AJ55,Q54:Q59)</f>
        <v>0</v>
      </c>
      <c r="AP55" s="271">
        <f>SUMIF(I54:I59,AJ55,G54:G59)+SUMIF(L54:L59,AJ55,R54:R59)</f>
        <v>0</v>
      </c>
      <c r="AQ55" s="271">
        <f>SUMIF(I54:I59,AJ55,H54:H59)+SUMIF(L54:L59,AJ55,S54:S59)</f>
        <v>0</v>
      </c>
      <c r="AR55" s="271">
        <f>SUMIF(I54:I59,AJ55,J54:J59)+SUMIF(L54:L59,AJ55,K54:K59)</f>
        <v>0</v>
      </c>
      <c r="AS55" s="271">
        <f>SUMIF(I54:I59,AJ55,K54:K59)+SUMIF(L54:L59,AJ55,J54:J59)</f>
        <v>0</v>
      </c>
      <c r="AT55" s="271">
        <f>AR55-AS55</f>
        <v>0</v>
      </c>
      <c r="AU55" s="273">
        <f>IF(AND(AV55&lt;&gt;"",COUNTIF(AW55:AZ55,AV55)=1),1000,0)</f>
        <v>0</v>
      </c>
      <c r="AV55" s="274" t="str">
        <f>IF(COUNTIF(AL55:AL58,AL55)=2,IF(AL55=AL56,AJ56,IF(AL55=AL57,AJ57,IF(AL55=AL58,AJ58,""))),"")</f>
        <v/>
      </c>
      <c r="AW55" s="275"/>
      <c r="AX55" s="274" t="str">
        <f>IF(SUMIFS(F54:F59,I54:I59,AJ55,L54:L59,AX54)+SUMIFS(Q54:Q59,L54:L59,AJ55,I54:I59,AX54)=1,AX54,"")</f>
        <v/>
      </c>
      <c r="AY55" s="274" t="str">
        <f>IF(SUMIFS(F54:F59,I54:I59,AJ55,L54:L59,AY54)+SUMIFS(Q54:Q59,L54:L59,AJ55,I54:I59,AY54)=1,AY54,"")</f>
        <v/>
      </c>
      <c r="AZ55" s="276" t="str">
        <f>IF(SUMIFS(F54:F59,I54:I59,AJ55,L54:L59,AZ54)+SUMIFS(Q54:Q59,L54:L59,AJ55,I54:I59,AZ54)=1,AZ54,"")</f>
        <v/>
      </c>
      <c r="BA55" s="274">
        <f>IF(COUNTIF(AL55:AL58,AL55)=3,IF(BB55&gt;0,IF(OR(AND(BB55=BB56,BF55&gt;0),AND(BB55=BB57,BG55&gt;0),AND(BB55=BB58,BH55&gt;0)),BB55+5,BB55),0),0)</f>
        <v>0</v>
      </c>
      <c r="BB55" s="277">
        <f>SUM(BE55:BH55)</f>
        <v>0</v>
      </c>
      <c r="BC55" s="278" t="str">
        <f>IF(COUNTIF(AL55:AL58,AL55)=3,IF(AL55=AL56,AJ56,AJ57),"")</f>
        <v/>
      </c>
      <c r="BD55" s="278" t="str">
        <f>IF(COUNTIF(AL55:AL58,AL55)=3,IF(AL55=AL58,AJ58,AJ57),"")</f>
        <v/>
      </c>
      <c r="BE55" s="279"/>
      <c r="BF55" s="280" t="str">
        <f>IF(COUNTIF(BC55:BD55,BF54)=1,1000*(SUMIFS(J54:J59,I54:I59,AJ55,L54:L59,BF54)+SUMIFS(K54:K59,L54:L59,AJ55,I54:I59,BF54)-SUMIFS(K54:K59,I54:I59,AJ55,L54:L59,BF54)-SUMIFS(J54:J59,L54:L59,AJ55,I54:I59,BF54))+10*(SUMIFS(J54:J59,I54:I59,AJ55,L54:L59,BF54)+SUMIFS(K54:K59,L54:L59,AJ55,I54:I59,BF54)),"")</f>
        <v/>
      </c>
      <c r="BG55" s="278" t="str">
        <f>IF(COUNTIF(BC55:BD55,BG54)=1,1000*(SUMIFS(J54:J59,I54:I59,AJ55,L54:L59,BG54)+SUMIFS(K54:K59,L54:L59,AJ55,I54:I59,BG54)-SUMIFS(K54:K59,I54:I59,AJ55,L54:L59,BG54)-SUMIFS(J54:J59,L54:L59,AJ55,I54:I59,BG54))+10*(SUMIFS(J54:J59,I54:I59,AJ55,L54:L59,BG54)+SUMIFS(K54:K59,L54:L59,AJ55,I54:I59,BG54)),"")</f>
        <v/>
      </c>
      <c r="BH55" s="278" t="str">
        <f>IF(COUNTIF(BC55:BD55,BH54)=1,1000*(SUMIFS(J54:J59,I54:I59,AJ55,L54:L59,BH54)+SUMIFS(K54:K59,L54:L59,AJ55,I54:I59,BH54)-SUMIFS(K54:K59,I54:I59,AJ55,L54:L59,BH54)-SUMIFS(J54:J59,L54:L59,AJ55,I54:I59,BH54))+10*(SUMIFS(J54:J59,I54:I59,AJ55,L54:L59,BH54)+SUMIFS(K54:K59,L54:L59,AJ55,I54:I59,BH54)),"")</f>
        <v/>
      </c>
      <c r="BI55" s="273">
        <f>IF(COUNTIF(BJ55:BJ58,BJ55)=3,BJ55*10+BB55/100,IF(COUNTIF(BJ55:BJ58,BJ55)=2,IF(AND(BJ55=BJ56,AX55=2),BJ55*10+BB55+5,IF(AND(BJ55=BJ57,AY55=3),BJ55*10+BB55+5,IF(AND(BJ55=BJ58,AZ55=4),BJ55*10+BB55+5,BJ55*10))),BJ55*10))</f>
        <v>0</v>
      </c>
      <c r="BJ55" s="278">
        <f>IF(COUNTIF(AN55:AN58,AN55)=4,(AT55*10000)+(AR55*100),0)</f>
        <v>0</v>
      </c>
      <c r="BK55" s="361" t="str">
        <f>I54</f>
        <v>Belgique</v>
      </c>
      <c r="BL55" s="362"/>
      <c r="BM55" s="311">
        <v>1</v>
      </c>
      <c r="BN55" s="311">
        <v>2</v>
      </c>
      <c r="BO55" s="311">
        <v>3.7</v>
      </c>
      <c r="BP55" s="311">
        <v>8</v>
      </c>
      <c r="BQ55" s="312">
        <v>15</v>
      </c>
      <c r="BR55" s="173"/>
      <c r="BS55" s="173"/>
    </row>
    <row r="56" spans="1:71" s="125" customFormat="1" ht="15.75" thickBot="1" x14ac:dyDescent="0.25">
      <c r="A56" s="194">
        <v>44001</v>
      </c>
      <c r="B56" s="168">
        <v>19</v>
      </c>
      <c r="C56" s="174"/>
      <c r="D56" s="175"/>
      <c r="E56" s="176">
        <f t="shared" si="47"/>
        <v>0</v>
      </c>
      <c r="F56" s="176">
        <f t="shared" si="48"/>
        <v>0</v>
      </c>
      <c r="G56" s="176">
        <f t="shared" si="49"/>
        <v>0</v>
      </c>
      <c r="H56" s="176">
        <f t="shared" si="50"/>
        <v>0</v>
      </c>
      <c r="I56" s="255" t="str">
        <f>VLOOKUP(B56,Grille!$B$6:$C$41,2,FALSE)</f>
        <v>Slovaquie</v>
      </c>
      <c r="J56" s="315"/>
      <c r="K56" s="316"/>
      <c r="L56" s="269" t="str">
        <f>VLOOKUP(B56,Grille!$B$6:$D$41,3,FALSE)</f>
        <v>Ukraine</v>
      </c>
      <c r="M56" s="292">
        <f>VLOOKUP(B56,Grille!$B$6:$E$41,4,FALSE)</f>
        <v>3.7</v>
      </c>
      <c r="N56" s="292">
        <f>VLOOKUP(B56,Grille!$B$6:$F$41,5,FALSE)</f>
        <v>3.3</v>
      </c>
      <c r="O56" s="292">
        <f>VLOOKUP(B56,Grille!$B$6:$G$41,6,FALSE)</f>
        <v>1.8</v>
      </c>
      <c r="P56" s="258">
        <f t="shared" si="51"/>
        <v>0</v>
      </c>
      <c r="Q56" s="258">
        <f t="shared" si="52"/>
        <v>0</v>
      </c>
      <c r="R56" s="258">
        <f t="shared" si="53"/>
        <v>0</v>
      </c>
      <c r="S56" s="258">
        <f t="shared" si="54"/>
        <v>0</v>
      </c>
      <c r="T56" s="181"/>
      <c r="U56" s="299">
        <v>2</v>
      </c>
      <c r="V56" s="300" t="str">
        <f>VLOOKUP(U56,AI55:AS58,2,FALSE)</f>
        <v>Slovaquie</v>
      </c>
      <c r="W56" s="299">
        <f>(3*Y56)+Z56</f>
        <v>0</v>
      </c>
      <c r="X56" s="301">
        <f>SUM(Y56:AA56)</f>
        <v>0</v>
      </c>
      <c r="Y56" s="301">
        <f>VLOOKUP(U56,AI55:AT58,7,FALSE)</f>
        <v>0</v>
      </c>
      <c r="Z56" s="301">
        <f>VLOOKUP(U56,AI55:AT58,8,FALSE)</f>
        <v>0</v>
      </c>
      <c r="AA56" s="301">
        <f>VLOOKUP(U56,AI55:AT58,9,FALSE)</f>
        <v>0</v>
      </c>
      <c r="AB56" s="301">
        <f>VLOOKUP(U56,AI55:AT58,10,FALSE)</f>
        <v>0</v>
      </c>
      <c r="AC56" s="301">
        <f>VLOOKUP(U56,AI55:AT58,11,FALSE)</f>
        <v>0</v>
      </c>
      <c r="AD56" s="302">
        <f>AB56-AC56</f>
        <v>0</v>
      </c>
      <c r="AE56" s="172"/>
      <c r="AF56" s="172"/>
      <c r="AG56" s="172">
        <f t="shared" ref="AG56:AG58" si="56">AK56-AH56-(IF(AND(AD60&gt;0,AD60&lt;5),AD60*10,0))</f>
        <v>-2</v>
      </c>
      <c r="AH56" s="270">
        <v>2</v>
      </c>
      <c r="AI56" s="271">
        <f>RANK(AG56,AG55:AG58)</f>
        <v>2</v>
      </c>
      <c r="AJ56" s="271" t="str">
        <f>L54</f>
        <v>Slovaquie</v>
      </c>
      <c r="AK56" s="271">
        <f t="shared" ref="AK56:AK58" si="57">AL56+((AU56+BA56+BI56)*100000)+(AT56*1000)+(AR56*10)</f>
        <v>0</v>
      </c>
      <c r="AL56" s="272">
        <f t="shared" ref="AL56:AL58" si="58">(AN56*10000000000)</f>
        <v>0</v>
      </c>
      <c r="AM56" s="271">
        <f>SUMIF(I54:I59,AJ56,E54:E59)+SUMIF(L54:L59,AJ56,P54:P59)</f>
        <v>0</v>
      </c>
      <c r="AN56" s="271">
        <f>(3*AO56)+AP56</f>
        <v>0</v>
      </c>
      <c r="AO56" s="271">
        <f>SUMIF(I54:I59,AJ56,F54:F59)+SUMIF(L54:L59,AJ56,Q54:Q59)</f>
        <v>0</v>
      </c>
      <c r="AP56" s="271">
        <f>SUMIF(I54:I59,AJ56,G54:G59)+SUMIF(L54:L59,AJ56,R54:R59)</f>
        <v>0</v>
      </c>
      <c r="AQ56" s="271">
        <f>SUMIF(I54:I59,AJ56,H54:H59)+SUMIF(L54:L59,AJ56,S54:S59)</f>
        <v>0</v>
      </c>
      <c r="AR56" s="271">
        <f>SUMIF(I54:I59,AJ56,J54:J59)+SUMIF(L54:L59,AJ56,K54:K59)</f>
        <v>0</v>
      </c>
      <c r="AS56" s="271">
        <f>SUMIF(I54:I59,AJ56,K54:K59)+SUMIF(L54:L59,AJ56,J54:J59)</f>
        <v>0</v>
      </c>
      <c r="AT56" s="271">
        <f>AR56-AS56</f>
        <v>0</v>
      </c>
      <c r="AU56" s="273">
        <f>IF(AND(AV56&lt;&gt;"",COUNTIF(AW56:AZ56,AV56)=1),1000,0)</f>
        <v>0</v>
      </c>
      <c r="AV56" s="274" t="str">
        <f>IF(COUNTIF(AL55:AL58,AL56)=2,IF(AL56=AL55,AJ55,IF(AL56=AL57,AJ57,IF(AL56=AL58,AJ58,""))),"")</f>
        <v/>
      </c>
      <c r="AW56" s="274" t="str">
        <f>IF(SUMIFS(F54:F59,I54:I59,AJ56,L54:L59,AW54)+SUMIFS(Q54:Q59,L54:L59,AJ56,I54:I59,AW54)=1,AW54,"")</f>
        <v/>
      </c>
      <c r="AX56" s="275"/>
      <c r="AY56" s="274" t="str">
        <f>IF(SUMIFS(F54:F59,I54:I59,AJ56,L54:L59,AY54)+SUMIFS(Q54:Q59,L54:L59,AJ56,I54:I59,AY54)=1,AY54,"")</f>
        <v/>
      </c>
      <c r="AZ56" s="276" t="str">
        <f>IF(SUMIFS(F54:F59,I54:I59,AJ56,L54:L59,AZ54)+SUMIFS(Q54:Q59,L54:L59,AJ56,I54:I59,AZ54)=1,AZ54,"")</f>
        <v/>
      </c>
      <c r="BA56" s="274">
        <f>IF(COUNTIF(AL55:AL58,AL56)=3,IF(BB56&gt;0,IF(OR(AND(BB56=BB55,BE56&gt;0),AND(BB56=BB57,BG56&gt;0),AND(BB56=BB58,BH56&gt;0)),BB56+5,BB56),0),0)</f>
        <v>0</v>
      </c>
      <c r="BB56" s="277">
        <f>SUM(BE56:BH56)</f>
        <v>0</v>
      </c>
      <c r="BC56" s="278" t="str">
        <f>IF(COUNTIF(AL55:AL58,AL56)=3,IF(AL56=AL55,AJ55,AJ57),"")</f>
        <v/>
      </c>
      <c r="BD56" s="278" t="str">
        <f>IF(COUNTIF(AL55:AL58,AL56)=3,IF(AL56=AL58,AJ58,AJ57),"")</f>
        <v/>
      </c>
      <c r="BE56" s="278" t="str">
        <f>IF(COUNTIF(BC56:BD56,BE54)=1,1000*(SUMIFS(J54:J59,I54:I59,AJ56,L54:L59,BE54)+SUMIFS(K54:K59,L54:L59,AJ56,I54:I59,BE54)-SUMIFS(K54:K59,I54:I59,AJ56,L54:L59,BE54)-SUMIFS(J54:J59,L54:L59,AJ56,I54:I59,BE54))+10*(SUMIFS(J54:J59,I54:I59,AJ56,L54:L59,BE54)+SUMIFS(K54:K59,L54:L59,AJ56,I54:I59,BE54)),"")</f>
        <v/>
      </c>
      <c r="BF56" s="279"/>
      <c r="BG56" s="278" t="str">
        <f>IF(COUNTIF(BC56:BD56,BG54)=1,1000*(SUMIFS(J54:J59,I54:I59,AJ56,L54:L59,BG54)+SUMIFS(K54:K59,L54:L59,AJ56,I54:I59,BG54)-SUMIFS(K54:K59,I54:I59,AJ56,L54:L59,BG54)-SUMIFS(J54:J59,L54:L59,AJ56,I54:I59,BG54))+10*(SUMIFS(J54:J59,I54:I59,AJ56,L54:L59,BG54)+SUMIFS(K54:K59,L54:L59,AJ56,I54:I59,BG54)),"")</f>
        <v/>
      </c>
      <c r="BH56" s="278" t="str">
        <f>IF(COUNTIF(BC56:BD56,BH54)=1,1000*(SUMIFS(J54:J59,I54:I59,AJ56,L54:L59,BH54)+SUMIFS(K54:K59,L54:L59,AJ56,I54:I59,BH54)-SUMIFS(K54:K59,I54:I59,AJ56,L54:L59,BH54)-SUMIFS(J54:J59,L54:L59,AJ56,I54:I59,BH54))+10*(SUMIFS(J54:J59,I54:I59,AJ56,L54:L59,BH54)+SUMIFS(K54:K59,L54:L59,AJ56,I54:I59,BH54)),"")</f>
        <v/>
      </c>
      <c r="BI56" s="273">
        <f>IF(COUNTIF(BJ55:BJ58,BJ56)=3,BJ56*10+BB56/100,IF(COUNTIF(BJ55:BJ58,BJ56)=2,IF(AND(BJ55=BJ56,AW56=1),BJ56*10+BB56+5,IF(AND(BJ56=BJ57,AY56=3),BJ56*10+BB56+5,IF(AND(BJ56=BJ58,AZ56=4),BJ56*10+BB56+5,BJ56*10))),BJ56*10))</f>
        <v>0</v>
      </c>
      <c r="BJ56" s="278">
        <f>IF(COUNTIF(AN55:AN58,AN56)=4,(AT56*10000)+(AR56*100),0)</f>
        <v>0</v>
      </c>
      <c r="BK56" s="361" t="str">
        <f>L54</f>
        <v>Slovaquie</v>
      </c>
      <c r="BL56" s="362"/>
      <c r="BM56" s="311">
        <v>1.9</v>
      </c>
      <c r="BN56" s="311">
        <v>9</v>
      </c>
      <c r="BO56" s="311">
        <v>35</v>
      </c>
      <c r="BP56" s="311">
        <v>75</v>
      </c>
      <c r="BQ56" s="312">
        <v>750</v>
      </c>
      <c r="BR56" s="173"/>
      <c r="BS56" s="173"/>
    </row>
    <row r="57" spans="1:71" s="125" customFormat="1" ht="15.75" thickBot="1" x14ac:dyDescent="0.25">
      <c r="A57" s="194">
        <v>44002</v>
      </c>
      <c r="B57" s="168">
        <v>24</v>
      </c>
      <c r="C57" s="174"/>
      <c r="D57" s="175"/>
      <c r="E57" s="176">
        <f t="shared" si="47"/>
        <v>0</v>
      </c>
      <c r="F57" s="176">
        <f t="shared" si="48"/>
        <v>0</v>
      </c>
      <c r="G57" s="176">
        <f t="shared" si="49"/>
        <v>0</v>
      </c>
      <c r="H57" s="176">
        <f t="shared" si="50"/>
        <v>0</v>
      </c>
      <c r="I57" s="255" t="str">
        <f>VLOOKUP(B57,Grille!$B$6:$C$41,2,FALSE)</f>
        <v>Belgique</v>
      </c>
      <c r="J57" s="315"/>
      <c r="K57" s="316"/>
      <c r="L57" s="269" t="str">
        <f>VLOOKUP(B57,Grille!$B$6:$D$41,3,FALSE)</f>
        <v>Roumanie</v>
      </c>
      <c r="M57" s="292">
        <f>VLOOKUP(B57,Grille!$B$6:$E$41,4,FALSE)</f>
        <v>1</v>
      </c>
      <c r="N57" s="292">
        <f>VLOOKUP(B57,Grille!$B$6:$F$41,5,FALSE)</f>
        <v>1</v>
      </c>
      <c r="O57" s="292">
        <f>VLOOKUP(B57,Grille!$B$6:$G$41,6,FALSE)</f>
        <v>1</v>
      </c>
      <c r="P57" s="258">
        <f t="shared" si="51"/>
        <v>0</v>
      </c>
      <c r="Q57" s="258">
        <f t="shared" si="52"/>
        <v>0</v>
      </c>
      <c r="R57" s="258">
        <f t="shared" si="53"/>
        <v>0</v>
      </c>
      <c r="S57" s="258">
        <f t="shared" si="54"/>
        <v>0</v>
      </c>
      <c r="T57" s="181"/>
      <c r="U57" s="303">
        <v>3</v>
      </c>
      <c r="V57" s="304" t="str">
        <f>VLOOKUP(U57,AI55:AS58,2,FALSE)</f>
        <v>Roumanie</v>
      </c>
      <c r="W57" s="303">
        <f>(3*Y57)+Z57</f>
        <v>0</v>
      </c>
      <c r="X57" s="305">
        <f>SUM(Y57:AA57)</f>
        <v>0</v>
      </c>
      <c r="Y57" s="305">
        <f>VLOOKUP(U57,AI55:AT58,7,FALSE)</f>
        <v>0</v>
      </c>
      <c r="Z57" s="305">
        <f>VLOOKUP(U57,AI55:AT58,8,FALSE)</f>
        <v>0</v>
      </c>
      <c r="AA57" s="305">
        <f>VLOOKUP(U57,AI55:AT58,9,FALSE)</f>
        <v>0</v>
      </c>
      <c r="AB57" s="305">
        <f>VLOOKUP(U57,AI55:AT58,10,FALSE)</f>
        <v>0</v>
      </c>
      <c r="AC57" s="305">
        <f>VLOOKUP(U57,AI55:AT58,11,FALSE)</f>
        <v>0</v>
      </c>
      <c r="AD57" s="306">
        <f>AB57-AC57</f>
        <v>0</v>
      </c>
      <c r="AE57" s="172"/>
      <c r="AF57" s="172"/>
      <c r="AG57" s="172">
        <f t="shared" si="56"/>
        <v>-3</v>
      </c>
      <c r="AH57" s="270">
        <v>3</v>
      </c>
      <c r="AI57" s="271">
        <f>RANK(AG57,AG55:AG58)</f>
        <v>3</v>
      </c>
      <c r="AJ57" s="271" t="str">
        <f>I55</f>
        <v>Roumanie</v>
      </c>
      <c r="AK57" s="271">
        <f t="shared" si="57"/>
        <v>0</v>
      </c>
      <c r="AL57" s="272">
        <f t="shared" si="58"/>
        <v>0</v>
      </c>
      <c r="AM57" s="271">
        <f>SUMIF(I54:I59,AJ57,E54:E59)+SUMIF(L54:L59,AJ57,P54:P59)</f>
        <v>0</v>
      </c>
      <c r="AN57" s="271">
        <f>(3*AO57)+AP57</f>
        <v>0</v>
      </c>
      <c r="AO57" s="271">
        <f>SUMIF(I54:I59,AJ57,F54:F59)+SUMIF(L54:L59,AJ57,Q54:Q59)</f>
        <v>0</v>
      </c>
      <c r="AP57" s="271">
        <f>SUMIF(I54:I59,AJ57,G54:G59)+SUMIF(L54:L59,AJ57,R54:R59)</f>
        <v>0</v>
      </c>
      <c r="AQ57" s="271">
        <f>SUMIF(I54:I59,AJ57,H54:H59)+SUMIF(L54:L59,AJ57,S54:S59)</f>
        <v>0</v>
      </c>
      <c r="AR57" s="271">
        <f>SUMIF(I54:I59,AJ57,J54:J59)+SUMIF(L54:L59,AJ57,K54:K59)</f>
        <v>0</v>
      </c>
      <c r="AS57" s="271">
        <f>SUMIF(I54:I59,AJ57,K54:K59)+SUMIF(L54:L59,AJ57,J54:J59)</f>
        <v>0</v>
      </c>
      <c r="AT57" s="271">
        <f>AR57-AS57</f>
        <v>0</v>
      </c>
      <c r="AU57" s="273">
        <f>IF(AND(AV57&lt;&gt;"",COUNTIF(AW57:AZ57,AV57)=1),1000,0)</f>
        <v>0</v>
      </c>
      <c r="AV57" s="274" t="str">
        <f>IF(COUNTIF(AL55:AL58,AL57)=2,IF(AL57=AL55,AJ55,IF(AL57=AL56,AJ56,IF(AL57=AL58,AJ58,""))),"")</f>
        <v/>
      </c>
      <c r="AW57" s="274" t="str">
        <f>IF(SUMIFS(F54:F59,I54:I59,AJ57,L54:L59,AW54)+SUMIFS(Q54:Q59,L54:L59,AJ57,I54:I59,AW54)=1,AW54,"")</f>
        <v/>
      </c>
      <c r="AX57" s="274" t="str">
        <f>IF(SUMIFS(F54:F59,I54:I59,AJ57,L54:L59,AX54)+SUMIFS(Q54:Q59,L54:L59,AJ57,I54:I59,AX54)=1,AX54,"")</f>
        <v/>
      </c>
      <c r="AY57" s="275"/>
      <c r="AZ57" s="276" t="str">
        <f>IF(SUMIFS(F54:F59,I54:I59,AJ57,L54:L59,AZ54)+SUMIFS(Q54:Q59,L54:L59,AJ57,I54:I59,AZ54)=1,AZ54,"")</f>
        <v/>
      </c>
      <c r="BA57" s="274">
        <f>IF(COUNTIF(AL55:AL58,AL57)=3,IF(BB57&gt;0,IF(OR(AND(BB57=BB55,BE57&gt;0),AND(BB57=BB56,BF57&gt;0),AND(BB57=BB58,BH57&gt;0)),BB57+5,BB57),0),0)</f>
        <v>0</v>
      </c>
      <c r="BB57" s="277">
        <f>SUM(BE57:BH57)</f>
        <v>0</v>
      </c>
      <c r="BC57" s="278" t="str">
        <f>IF(COUNTIF(AL55:AL58,AL57)=3,IF(AL57=AL55,AJ55,AJ56),"")</f>
        <v/>
      </c>
      <c r="BD57" s="278" t="str">
        <f>IF(COUNTIF(AL55:AL58,AL57)=3,IF(AL57=AL58,AJ58,AJ56),"")</f>
        <v/>
      </c>
      <c r="BE57" s="278" t="str">
        <f>IF(COUNTIF(BC57:BD57,BE54)=1,1000*(SUMIFS(J54:J59,I54:I59,AJ57,L54:L59,BE54)+SUMIFS(K54:K59,L54:L59,AJ57,I54:I59,BE54)-SUMIFS(K54:K59,I54:I59,AJ57,L54:L59,BE54)-SUMIFS(J54:J59,L54:L59,AJ57,I54:I59,BE54))+10*(SUMIFS(J54:J59,I54:I59,AJ57,L54:L59,BE54)+SUMIFS(K54:K59,L54:L59,AJ57,I54:I59,BE54)),"")</f>
        <v/>
      </c>
      <c r="BF57" s="278" t="str">
        <f>IF(COUNTIF(BC57:BD57,BF54)=1,1000*(SUMIFS(J54:J59,I54:I59,AJ57,L54:L59,BF54)+SUMIFS(K54:K59,L54:L59,AJ57,I54:I59,BF54)-SUMIFS(K54:K59,I54:I59,AJ57,L54:L59,BF54)-SUMIFS(J54:J59,L54:L59,AJ57,I54:I59,BF54))+10*(SUMIFS(J54:J59,I54:I59,AJ57,L54:L59,BF54)+SUMIFS(K54:K59,L54:L59,AJ57,I54:I59,BF54)),"")</f>
        <v/>
      </c>
      <c r="BG57" s="279"/>
      <c r="BH57" s="278" t="str">
        <f>IF(COUNTIF(BC57:BD57,BH54)=1,1000*(SUMIFS(J54:J59,I54:I59,AJ57,L54:L59,BH54)+SUMIFS(K54:K59,L54:L59,AJ57,I54:I59,BH54)-SUMIFS(K54:K59,I54:I59,AJ57,L54:L59,BH54)-SUMIFS(J54:J59,L54:L59,AJ57,I54:I59,BH54))+10*(SUMIFS(J54:J59,I54:I59,AJ57,L54:L59,BH54)+SUMIFS(K54:K59,L54:L59,AJ57,I54:I59,BH54)),"")</f>
        <v/>
      </c>
      <c r="BI57" s="273">
        <f>IF(COUNTIF(BJ55:BJ58,BJ57)=3,BJ57*10+BB57/100,IF(COUNTIF(BJ55:BJ58,BJ57)=2,IF(AND(BJ55=BJ57,AW57=1),BJ57*10+BB57+5,IF(AND(BJ56=BJ57,AX57=2),BJ57*10+BB57+5,IF(AND(BJ57=BJ58,AZ57=4),BJ57*10+BB57+5,BJ57*10))),BJ57*10))</f>
        <v>0</v>
      </c>
      <c r="BJ57" s="278">
        <f>IF(COUNTIF(AN55:AN58,AN57)=4,(AT57*10000)+(AR57*100),0)</f>
        <v>0</v>
      </c>
      <c r="BK57" s="361" t="str">
        <f>I55</f>
        <v>Roumanie</v>
      </c>
      <c r="BL57" s="362"/>
      <c r="BM57" s="311">
        <v>1.6</v>
      </c>
      <c r="BN57" s="311">
        <v>5.5</v>
      </c>
      <c r="BO57" s="311">
        <v>17</v>
      </c>
      <c r="BP57" s="311">
        <v>50</v>
      </c>
      <c r="BQ57" s="312">
        <v>300</v>
      </c>
      <c r="BR57" s="173"/>
      <c r="BS57" s="173"/>
    </row>
    <row r="58" spans="1:71" s="125" customFormat="1" ht="15.75" thickBot="1" x14ac:dyDescent="0.25">
      <c r="A58" s="194">
        <v>44006</v>
      </c>
      <c r="B58" s="168">
        <v>33</v>
      </c>
      <c r="C58" s="174"/>
      <c r="D58" s="175"/>
      <c r="E58" s="176">
        <f t="shared" si="47"/>
        <v>0</v>
      </c>
      <c r="F58" s="176">
        <f t="shared" si="48"/>
        <v>0</v>
      </c>
      <c r="G58" s="176">
        <f t="shared" si="49"/>
        <v>0</v>
      </c>
      <c r="H58" s="176">
        <f t="shared" si="50"/>
        <v>0</v>
      </c>
      <c r="I58" s="255" t="str">
        <f>VLOOKUP(B58,Grille!$B$6:$C$41,2,FALSE)</f>
        <v>Ukraine</v>
      </c>
      <c r="J58" s="315"/>
      <c r="K58" s="316"/>
      <c r="L58" s="269" t="str">
        <f>VLOOKUP(B58,Grille!$B$6:$D$41,3,FALSE)</f>
        <v>Belgique</v>
      </c>
      <c r="M58" s="292">
        <f>VLOOKUP(B58,Grille!$B$6:$E$41,4,FALSE)</f>
        <v>1</v>
      </c>
      <c r="N58" s="292">
        <f>VLOOKUP(B58,Grille!$B$6:$F$41,5,FALSE)</f>
        <v>1</v>
      </c>
      <c r="O58" s="292">
        <f>VLOOKUP(B58,Grille!$B$6:$G$41,6,FALSE)</f>
        <v>1</v>
      </c>
      <c r="P58" s="258">
        <f t="shared" si="51"/>
        <v>0</v>
      </c>
      <c r="Q58" s="258">
        <f t="shared" si="52"/>
        <v>0</v>
      </c>
      <c r="R58" s="258">
        <f t="shared" si="53"/>
        <v>0</v>
      </c>
      <c r="S58" s="258">
        <f t="shared" si="54"/>
        <v>0</v>
      </c>
      <c r="T58" s="181"/>
      <c r="U58" s="307">
        <v>4</v>
      </c>
      <c r="V58" s="308" t="str">
        <f>VLOOKUP(U58,AI55:AS58,2,FALSE)</f>
        <v>Ukraine</v>
      </c>
      <c r="W58" s="307">
        <f>(3*Y58)+Z58</f>
        <v>0</v>
      </c>
      <c r="X58" s="309">
        <f>SUM(Y58:AA58)</f>
        <v>0</v>
      </c>
      <c r="Y58" s="309">
        <f>VLOOKUP(U58,AI55:AT58,7,FALSE)</f>
        <v>0</v>
      </c>
      <c r="Z58" s="309">
        <f>VLOOKUP(U58,AI55:AT58,8,FALSE)</f>
        <v>0</v>
      </c>
      <c r="AA58" s="309">
        <f>VLOOKUP(U58,AI55:AT58,9,FALSE)</f>
        <v>0</v>
      </c>
      <c r="AB58" s="309">
        <f>VLOOKUP(U58,AI55:AT58,10,FALSE)</f>
        <v>0</v>
      </c>
      <c r="AC58" s="309">
        <f>VLOOKUP(U58,AI55:AT58,11,FALSE)</f>
        <v>0</v>
      </c>
      <c r="AD58" s="310">
        <f>AB58-AC58</f>
        <v>0</v>
      </c>
      <c r="AE58" s="172"/>
      <c r="AF58" s="172"/>
      <c r="AG58" s="172">
        <f t="shared" si="56"/>
        <v>-4</v>
      </c>
      <c r="AH58" s="281">
        <v>4</v>
      </c>
      <c r="AI58" s="282">
        <f>RANK(AG58,AG55:AG58)</f>
        <v>4</v>
      </c>
      <c r="AJ58" s="282" t="str">
        <f>L55</f>
        <v>Ukraine</v>
      </c>
      <c r="AK58" s="271">
        <f t="shared" si="57"/>
        <v>0</v>
      </c>
      <c r="AL58" s="272">
        <f t="shared" si="58"/>
        <v>0</v>
      </c>
      <c r="AM58" s="282">
        <f>SUMIF(I54:I59,AJ58,E54:E59)+SUMIF(L54:L59,AJ58,P54:P59)</f>
        <v>0</v>
      </c>
      <c r="AN58" s="282">
        <f>(3*AO58)+AP58</f>
        <v>0</v>
      </c>
      <c r="AO58" s="282">
        <f>SUMIF(I54:I59,AJ58,F54:F59)+SUMIF(L54:L59,AJ58,Q54:Q59)</f>
        <v>0</v>
      </c>
      <c r="AP58" s="282">
        <f>SUMIF(I54:I59,AJ58,G54:G59)+SUMIF(L54:L59,AJ58,R54:R59)</f>
        <v>0</v>
      </c>
      <c r="AQ58" s="282">
        <f>SUMIF(I54:I59,AJ58,H54:H59)+SUMIF(L54:L59,AJ58,S54:S59)</f>
        <v>0</v>
      </c>
      <c r="AR58" s="282">
        <f>SUMIF(I54:I59,AJ58,J54:J59)+SUMIF(L54:L59,AJ58,K54:K59)</f>
        <v>0</v>
      </c>
      <c r="AS58" s="282">
        <f>SUMIF(I54:I59,AJ58,K54:K59)+SUMIF(L54:L59,AJ58,J54:J59)</f>
        <v>0</v>
      </c>
      <c r="AT58" s="282">
        <f>AR58-AS58</f>
        <v>0</v>
      </c>
      <c r="AU58" s="283">
        <f>IF(AND(AV58&lt;&gt;"",COUNTIF(AW58:AZ58,AV58)=1),1000,0)</f>
        <v>0</v>
      </c>
      <c r="AV58" s="284" t="str">
        <f>IF(COUNTIF(AL55:AL58,AL58)=2,IF(AL58=AL55,AJ55,IF(AL58=AL56,AJ56,IF(AL58=AL57,AJ57,""))),"")</f>
        <v/>
      </c>
      <c r="AW58" s="284" t="str">
        <f>IF(SUMIFS(F54:F59,I54:I59,AJ58,L54:L59,AW54)+SUMIFS(Q54:Q59,L54:L59,AJ58,I54:I59,AW54)=1,AW54,"")</f>
        <v/>
      </c>
      <c r="AX58" s="284" t="str">
        <f>IF(SUMIFS(F54:F59,I54:I59,AJ58,L54:L59,AX54)+SUMIFS(Q54:Q59,L54:L59,AJ58,I54:I59,AX54)=1,AX54,"")</f>
        <v/>
      </c>
      <c r="AY58" s="284" t="str">
        <f>IF(SUMIFS(F54:F59,I54:I59,AJ58,L54:L59,AY54)+SUMIFS(Q54:Q59,L54:L59,AJ58,I54:I59,AY54)=1,AY54,"")</f>
        <v/>
      </c>
      <c r="AZ58" s="285"/>
      <c r="BA58" s="274">
        <f>IF(COUNTIF(AL55:AL58,AL58)=3,IF(BB58&gt;0,IF(OR(AND(BB58=BB55,BE58&gt;0),AND(BB58=BB56,BF58&gt;0),AND(BB58=BB57,BG58&gt;0)),BB58+5,BB58),0),0)</f>
        <v>0</v>
      </c>
      <c r="BB58" s="286">
        <f>SUM(BE58:BH58)</f>
        <v>0</v>
      </c>
      <c r="BC58" s="287" t="str">
        <f>IF(COUNTIF(AL55:AL58,AL58)=3,IF(AL58=AL55,AJ55,AJ56),"")</f>
        <v/>
      </c>
      <c r="BD58" s="287" t="str">
        <f>IF(COUNTIF(AL55:AL58,AL58)=3,IF(AL58=AL57,AJ57,AJ56),"")</f>
        <v/>
      </c>
      <c r="BE58" s="287" t="str">
        <f>IF(COUNTIF(BC58:BD58,BE54)=1,1000*(SUMIFS(J54:J59,I54:I59,AJ58,L54:L59,BE54)+SUMIFS(K54:K59,L54:L59,AJ58,I54:I59,BE54)-SUMIFS(K54:K59,I54:I59,AJ58,L54:L59,BE54)-SUMIFS(J54:J59,L54:L59,AJ58,I54:I59,BE54))+10*(SUMIFS(J54:J59,I54:I59,AJ58,L54:L59,BE54)+SUMIFS(K54:K59,L54:L59,AJ58,I54:I59,BE54)),"")</f>
        <v/>
      </c>
      <c r="BF58" s="287" t="str">
        <f>IF(COUNTIF(BC58:BD58,BF54)=1,1000*(SUMIFS(J54:J59,I54:I59,AJ58,L54:L59,BF54)+SUMIFS(K54:K59,L54:L59,AJ58,I54:I59,BF54)-SUMIFS(K54:K59,I54:I59,AJ58,L54:L59,BF54)-SUMIFS(J54:J59,L54:L59,AJ58,I54:I59,BF54))+10*(SUMIFS(J54:J59,I54:I59,AJ58,L54:L59,BF54)+SUMIFS(K54:K59,L54:L59,AJ58,I54:I59,BF54)),"")</f>
        <v/>
      </c>
      <c r="BG58" s="287" t="str">
        <f>IF(COUNTIF(BC58:BD58,BG54)=1,1000*(SUMIFS(J54:J59,I54:I59,AJ58,L54:L59,BG54)+SUMIFS(K54:K59,L54:L59,AJ58,I54:I59,BG54)-SUMIFS(K54:K59,I54:I59,AJ58,L54:L59,BG54)-SUMIFS(J54:J59,L54:L59,AJ58,I54:I59,BG54))+10*(SUMIFS(J54:J59,I54:I59,AJ58,L54:L59,BG54)+SUMIFS(K54:K59,L54:L59,AJ58,I54:I59,BG54)),"")</f>
        <v/>
      </c>
      <c r="BH58" s="288"/>
      <c r="BI58" s="273">
        <f>IF(COUNTIF(BJ55:BJ58,BJ58)=3,BJ58*10+BB58/100,IF(COUNTIF(BJ55:BJ58,BJ58)=2,IF(AND(BJ55=BJ58,AW58=1),BJ58*10+BB58+5,IF(AND(BJ56=BJ58,AX58=2),BJ58*10+BB58+5,IF(AND(BJ57=BJ58,AY58=3),BJ58*10+BB58+5,BJ58*10))),BJ58*10))</f>
        <v>0</v>
      </c>
      <c r="BJ58" s="278">
        <f>IF(COUNTIF(AN55:AN58,AN58)=4,(AT58*10000)+(AR58*100),0)</f>
        <v>0</v>
      </c>
      <c r="BK58" s="361" t="str">
        <f>L55</f>
        <v>Ukraine</v>
      </c>
      <c r="BL58" s="362"/>
      <c r="BM58" s="311">
        <v>1.5</v>
      </c>
      <c r="BN58" s="311">
        <v>4</v>
      </c>
      <c r="BO58" s="311">
        <v>11</v>
      </c>
      <c r="BP58" s="311">
        <v>35</v>
      </c>
      <c r="BQ58" s="312">
        <v>100</v>
      </c>
      <c r="BR58" s="173"/>
      <c r="BS58" s="173"/>
    </row>
    <row r="59" spans="1:71" s="125" customFormat="1" ht="15.75" thickBot="1" x14ac:dyDescent="0.25">
      <c r="A59" s="194">
        <v>44006</v>
      </c>
      <c r="B59" s="168">
        <v>34</v>
      </c>
      <c r="C59" s="177"/>
      <c r="D59" s="178"/>
      <c r="E59" s="179">
        <f t="shared" si="47"/>
        <v>0</v>
      </c>
      <c r="F59" s="179">
        <f t="shared" si="48"/>
        <v>0</v>
      </c>
      <c r="G59" s="179">
        <f t="shared" si="49"/>
        <v>0</v>
      </c>
      <c r="H59" s="179">
        <f t="shared" si="50"/>
        <v>0</v>
      </c>
      <c r="I59" s="256" t="str">
        <f>VLOOKUP(B59,Grille!$B$6:$C$41,2,FALSE)</f>
        <v>Slovaquie</v>
      </c>
      <c r="J59" s="317"/>
      <c r="K59" s="318"/>
      <c r="L59" s="289" t="str">
        <f>VLOOKUP(B59,Grille!$B$6:$D$41,3,FALSE)</f>
        <v>Roumanie</v>
      </c>
      <c r="M59" s="292">
        <f>VLOOKUP(B59,Grille!$B$6:$E$41,4,FALSE)</f>
        <v>1</v>
      </c>
      <c r="N59" s="292">
        <f>VLOOKUP(B59,Grille!$B$6:$F$41,5,FALSE)</f>
        <v>1</v>
      </c>
      <c r="O59" s="292">
        <f>VLOOKUP(B59,Grille!$B$6:$G$41,6,FALSE)</f>
        <v>1</v>
      </c>
      <c r="P59" s="258">
        <f t="shared" si="51"/>
        <v>0</v>
      </c>
      <c r="Q59" s="258">
        <f t="shared" si="52"/>
        <v>0</v>
      </c>
      <c r="R59" s="258">
        <f t="shared" si="53"/>
        <v>0</v>
      </c>
      <c r="S59" s="258">
        <f t="shared" si="54"/>
        <v>0</v>
      </c>
      <c r="T59" s="181"/>
      <c r="U59" s="180" t="str">
        <f>IF(AND(SUM(X55:X58)=12,COUNTIF(AK55:AK58,VLOOKUP(AJ55,AJ55:AK58,2,FALSE))&gt;1),CONCATENATE("Des nations sont ex-aequos. Classement final de ",AJ55," : "),"")</f>
        <v/>
      </c>
      <c r="V59" s="180"/>
      <c r="W59" s="181"/>
      <c r="X59" s="181"/>
      <c r="Y59" s="181"/>
      <c r="Z59" s="181"/>
      <c r="AA59" s="181"/>
      <c r="AB59" s="181"/>
      <c r="AC59" s="181"/>
      <c r="AD59" s="196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290"/>
      <c r="BB59" s="290"/>
      <c r="BC59" s="290"/>
      <c r="BD59" s="290"/>
      <c r="BE59" s="290"/>
      <c r="BF59" s="290"/>
      <c r="BG59" s="290"/>
      <c r="BH59" s="290"/>
      <c r="BI59" s="290"/>
      <c r="BJ59" s="290"/>
      <c r="BK59" s="290"/>
      <c r="BL59" s="290"/>
      <c r="BM59" s="291"/>
      <c r="BN59" s="291"/>
      <c r="BO59" s="291"/>
      <c r="BP59" s="291"/>
      <c r="BQ59" s="291"/>
      <c r="BR59" s="173"/>
      <c r="BS59" s="173"/>
    </row>
    <row r="60" spans="1:71" x14ac:dyDescent="0.2">
      <c r="A60" s="195"/>
      <c r="B60" s="156"/>
      <c r="C60" s="182"/>
      <c r="D60" s="183"/>
      <c r="E60" s="184"/>
      <c r="F60" s="184"/>
      <c r="G60" s="184"/>
      <c r="H60" s="184"/>
      <c r="I60" s="185"/>
      <c r="J60" s="183"/>
      <c r="K60" s="183"/>
      <c r="L60" s="185"/>
      <c r="M60" s="158"/>
      <c r="N60" s="158"/>
      <c r="O60" s="158"/>
      <c r="P60" s="166"/>
      <c r="Q60" s="166"/>
      <c r="R60" s="166"/>
      <c r="S60" s="166"/>
      <c r="T60" s="159"/>
      <c r="U60" s="180" t="str">
        <f>IF(AND(SUM(X55:X58)=12,COUNTIF(AK55:AK58,VLOOKUP(AJ56,AJ55:AK58,2,FALSE))&gt;1),CONCATENATE("Des nations sont ex-aequos. Classement final de ",AJ56," : "),"")</f>
        <v/>
      </c>
      <c r="V60" s="180"/>
      <c r="W60" s="181"/>
      <c r="X60" s="181"/>
      <c r="Y60" s="181"/>
      <c r="Z60" s="181"/>
      <c r="AA60" s="181"/>
      <c r="AB60" s="181"/>
      <c r="AC60" s="181"/>
      <c r="AD60" s="196"/>
      <c r="AE60" s="172"/>
      <c r="AF60" s="172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72"/>
      <c r="BL60" s="172"/>
      <c r="BM60" s="186"/>
      <c r="BN60" s="186"/>
      <c r="BO60" s="186"/>
      <c r="BP60" s="186"/>
      <c r="BQ60" s="186"/>
      <c r="BR60" s="159"/>
      <c r="BS60" s="159"/>
    </row>
    <row r="61" spans="1:71" x14ac:dyDescent="0.2">
      <c r="A61" s="195"/>
      <c r="B61" s="156"/>
      <c r="C61" s="182"/>
      <c r="D61" s="183"/>
      <c r="E61" s="184"/>
      <c r="F61" s="184"/>
      <c r="G61" s="184"/>
      <c r="H61" s="184"/>
      <c r="I61" s="185"/>
      <c r="J61" s="183"/>
      <c r="K61" s="183"/>
      <c r="L61" s="185"/>
      <c r="M61" s="158"/>
      <c r="N61" s="158"/>
      <c r="O61" s="158"/>
      <c r="P61" s="166"/>
      <c r="Q61" s="166"/>
      <c r="R61" s="166"/>
      <c r="S61" s="166"/>
      <c r="T61" s="159"/>
      <c r="U61" s="180" t="str">
        <f>IF(AND(SUM(X55:X58)=12,COUNTIF(AK55:AK58,VLOOKUP(AJ57,AJ55:AK58,2,FALSE))&gt;1),CONCATENATE("Des nations sont ex-aequos. Classement final de ",AJ57," : "),"")</f>
        <v/>
      </c>
      <c r="V61" s="180"/>
      <c r="W61" s="181"/>
      <c r="X61" s="181"/>
      <c r="Y61" s="181"/>
      <c r="Z61" s="181"/>
      <c r="AA61" s="181"/>
      <c r="AB61" s="181"/>
      <c r="AC61" s="181"/>
      <c r="AD61" s="196"/>
      <c r="AE61" s="172"/>
      <c r="AF61" s="172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72"/>
      <c r="BL61" s="172"/>
      <c r="BM61" s="186"/>
      <c r="BN61" s="186"/>
      <c r="BO61" s="186"/>
      <c r="BP61" s="186"/>
      <c r="BQ61" s="186"/>
      <c r="BR61" s="159"/>
      <c r="BS61" s="159"/>
    </row>
    <row r="62" spans="1:71" x14ac:dyDescent="0.2">
      <c r="A62" s="195"/>
      <c r="B62" s="156"/>
      <c r="C62" s="182"/>
      <c r="D62" s="183"/>
      <c r="E62" s="184"/>
      <c r="F62" s="184"/>
      <c r="G62" s="184"/>
      <c r="H62" s="184"/>
      <c r="I62" s="185"/>
      <c r="J62" s="183"/>
      <c r="K62" s="183"/>
      <c r="L62" s="185"/>
      <c r="M62" s="158"/>
      <c r="N62" s="158"/>
      <c r="O62" s="158"/>
      <c r="P62" s="166"/>
      <c r="Q62" s="166"/>
      <c r="R62" s="166"/>
      <c r="S62" s="166"/>
      <c r="T62" s="159"/>
      <c r="U62" s="180" t="str">
        <f>IF(AND(SUM(X55:X58)=12,COUNTIF(AK55:AK58,VLOOKUP(AJ58,AJ55:AK58,2,FALSE))&gt;1),CONCATENATE("Des nations sont ex-aequos. Classement final de ",AJ58," : "),"")</f>
        <v/>
      </c>
      <c r="V62" s="180"/>
      <c r="W62" s="181"/>
      <c r="X62" s="181"/>
      <c r="Y62" s="181"/>
      <c r="Z62" s="181"/>
      <c r="AA62" s="181"/>
      <c r="AB62" s="181"/>
      <c r="AC62" s="181"/>
      <c r="AD62" s="196"/>
      <c r="AE62" s="172"/>
      <c r="AF62" s="172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72"/>
      <c r="BL62" s="172"/>
      <c r="BM62" s="186"/>
      <c r="BN62" s="186"/>
      <c r="BO62" s="186"/>
      <c r="BP62" s="186"/>
      <c r="BQ62" s="186"/>
      <c r="BR62" s="159"/>
      <c r="BS62" s="159"/>
    </row>
    <row r="63" spans="1:71" x14ac:dyDescent="0.2">
      <c r="A63" s="195"/>
      <c r="B63" s="156"/>
      <c r="C63" s="190" t="s">
        <v>35</v>
      </c>
      <c r="D63" s="190"/>
      <c r="E63" s="190"/>
      <c r="F63" s="190"/>
      <c r="G63" s="190"/>
      <c r="H63" s="190"/>
      <c r="I63" s="363" t="str">
        <f>IF(Grille!$A$5="Français","GROUPE F",IF(Grille!$A$5="Español","GRUPO F","GROUP F"))</f>
        <v>GROUPE F</v>
      </c>
      <c r="J63" s="363"/>
      <c r="K63" s="363"/>
      <c r="L63" s="363"/>
      <c r="M63" s="363" t="str">
        <f>IF(Grille!$A$5="Français","COTES (1N2)",IF(Grille!$A$5="Español","PROBA (1E2)","ODDS (1D2)"))</f>
        <v>COTES (1N2)</v>
      </c>
      <c r="N63" s="363"/>
      <c r="O63" s="363"/>
      <c r="P63" s="165"/>
      <c r="Q63" s="165"/>
      <c r="R63" s="165"/>
      <c r="S63" s="166"/>
      <c r="T63" s="159"/>
      <c r="U63" s="181"/>
      <c r="V63" s="180"/>
      <c r="W63" s="181"/>
      <c r="X63" s="181"/>
      <c r="Y63" s="181"/>
      <c r="Z63" s="181"/>
      <c r="AA63" s="181"/>
      <c r="AB63" s="181"/>
      <c r="AC63" s="181"/>
      <c r="AD63" s="181"/>
      <c r="AE63" s="172"/>
      <c r="AF63" s="172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72"/>
      <c r="BL63" s="172"/>
      <c r="BM63" s="186"/>
      <c r="BN63" s="186"/>
      <c r="BO63" s="186"/>
      <c r="BP63" s="186"/>
      <c r="BQ63" s="186"/>
      <c r="BR63" s="159"/>
      <c r="BS63" s="159"/>
    </row>
    <row r="64" spans="1:71" ht="4.5" customHeight="1" thickBot="1" x14ac:dyDescent="0.25">
      <c r="A64" s="195"/>
      <c r="B64" s="156"/>
      <c r="C64" s="191"/>
      <c r="D64" s="191"/>
      <c r="E64" s="191"/>
      <c r="F64" s="191"/>
      <c r="G64" s="191"/>
      <c r="H64" s="191"/>
      <c r="I64" s="191"/>
      <c r="J64" s="187"/>
      <c r="K64" s="187"/>
      <c r="L64" s="191"/>
      <c r="M64" s="167"/>
      <c r="N64" s="167"/>
      <c r="O64" s="167"/>
      <c r="P64" s="166"/>
      <c r="Q64" s="166"/>
      <c r="R64" s="166"/>
      <c r="S64" s="166"/>
      <c r="T64" s="159"/>
      <c r="U64" s="181"/>
      <c r="V64" s="180"/>
      <c r="W64" s="181"/>
      <c r="X64" s="181"/>
      <c r="Y64" s="181"/>
      <c r="Z64" s="181"/>
      <c r="AA64" s="181"/>
      <c r="AB64" s="181"/>
      <c r="AC64" s="181"/>
      <c r="AD64" s="181"/>
      <c r="AE64" s="172"/>
      <c r="AF64" s="172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72"/>
      <c r="BL64" s="172"/>
      <c r="BM64" s="186"/>
      <c r="BN64" s="186"/>
      <c r="BO64" s="186"/>
      <c r="BP64" s="186"/>
      <c r="BQ64" s="186"/>
      <c r="BR64" s="159"/>
      <c r="BS64" s="159"/>
    </row>
    <row r="65" spans="1:71" s="125" customFormat="1" ht="15.75" thickBot="1" x14ac:dyDescent="0.25">
      <c r="A65" s="194">
        <v>43998</v>
      </c>
      <c r="B65" s="168">
        <v>11</v>
      </c>
      <c r="C65" s="169"/>
      <c r="D65" s="170"/>
      <c r="E65" s="171">
        <f t="shared" ref="E65:E70" si="59">IF(AND(J65&lt;&gt;"",K65&lt;&gt;""),1,0)</f>
        <v>0</v>
      </c>
      <c r="F65" s="171">
        <f t="shared" ref="F65:F70" si="60">IF(AND(J65&gt;K65,E65=1),1,0)</f>
        <v>0</v>
      </c>
      <c r="G65" s="171">
        <f t="shared" ref="G65:G70" si="61">IF(AND(J65=K65,E65=1),1,0)</f>
        <v>0</v>
      </c>
      <c r="H65" s="171">
        <f t="shared" ref="H65:H70" si="62">IF(AND(J65&lt;K65,E65=1),1,0)</f>
        <v>0</v>
      </c>
      <c r="I65" s="254" t="str">
        <f>VLOOKUP(B65,Grille!$B$6:$C$41,2,FALSE)</f>
        <v>Turquie</v>
      </c>
      <c r="J65" s="313"/>
      <c r="K65" s="314"/>
      <c r="L65" s="257" t="str">
        <f>VLOOKUP(B65,Grille!$B$6:$D$41,3,FALSE)</f>
        <v>Géorgie</v>
      </c>
      <c r="M65" s="292">
        <f>VLOOKUP(B65,Grille!$B$6:$E$41,4,FALSE)</f>
        <v>1.6</v>
      </c>
      <c r="N65" s="292">
        <f>VLOOKUP(B65,Grille!$B$6:$F$41,5,FALSE)</f>
        <v>3.5</v>
      </c>
      <c r="O65" s="292">
        <f>VLOOKUP(B65,Grille!$B$6:$G$41,6,FALSE)</f>
        <v>4.2</v>
      </c>
      <c r="P65" s="258">
        <f t="shared" ref="P65:P70" si="63">IF(AND(J65&lt;&gt;"",K65&lt;&gt;""),1,0)</f>
        <v>0</v>
      </c>
      <c r="Q65" s="258">
        <f t="shared" ref="Q65:Q70" si="64">IF(AND(J65&lt;K65,P65=1),1,0)</f>
        <v>0</v>
      </c>
      <c r="R65" s="258">
        <f t="shared" ref="R65:R70" si="65">IF(AND(J65=K65,P65=1),1,0)</f>
        <v>0</v>
      </c>
      <c r="S65" s="258">
        <f t="shared" ref="S65:S70" si="66">IF(AND(J65&gt;K65,P65=1),1,0)</f>
        <v>0</v>
      </c>
      <c r="T65" s="181"/>
      <c r="U65" s="259"/>
      <c r="V65" s="260"/>
      <c r="W65" s="293" t="str">
        <f t="shared" ref="W65:AD65" si="67">W54</f>
        <v>PTS</v>
      </c>
      <c r="X65" s="294" t="str">
        <f t="shared" si="67"/>
        <v>J</v>
      </c>
      <c r="Y65" s="294" t="str">
        <f t="shared" si="67"/>
        <v>G</v>
      </c>
      <c r="Z65" s="294" t="str">
        <f t="shared" si="67"/>
        <v>N</v>
      </c>
      <c r="AA65" s="294" t="str">
        <f t="shared" si="67"/>
        <v>P</v>
      </c>
      <c r="AB65" s="294" t="str">
        <f t="shared" si="67"/>
        <v>B+</v>
      </c>
      <c r="AC65" s="294" t="str">
        <f t="shared" si="67"/>
        <v>B-</v>
      </c>
      <c r="AD65" s="350" t="str">
        <f t="shared" si="67"/>
        <v>Diff</v>
      </c>
      <c r="AE65" s="172"/>
      <c r="AF65" s="172"/>
      <c r="AG65" s="172"/>
      <c r="AH65" s="261"/>
      <c r="AI65" s="262" t="s">
        <v>27</v>
      </c>
      <c r="AJ65" s="262"/>
      <c r="AK65" s="262" t="s">
        <v>158</v>
      </c>
      <c r="AL65" s="261" t="s">
        <v>159</v>
      </c>
      <c r="AM65" s="262" t="s">
        <v>22</v>
      </c>
      <c r="AN65" s="262" t="s">
        <v>21</v>
      </c>
      <c r="AO65" s="262" t="s">
        <v>6</v>
      </c>
      <c r="AP65" s="262" t="s">
        <v>4</v>
      </c>
      <c r="AQ65" s="262" t="s">
        <v>23</v>
      </c>
      <c r="AR65" s="262" t="s">
        <v>24</v>
      </c>
      <c r="AS65" s="262" t="s">
        <v>25</v>
      </c>
      <c r="AT65" s="262" t="s">
        <v>26</v>
      </c>
      <c r="AU65" s="263" t="s">
        <v>31</v>
      </c>
      <c r="AV65" s="264" t="s">
        <v>160</v>
      </c>
      <c r="AW65" s="264" t="str">
        <f>AJ66</f>
        <v>Turquie</v>
      </c>
      <c r="AX65" s="264" t="str">
        <f>AJ67</f>
        <v>Géorgie</v>
      </c>
      <c r="AY65" s="264" t="str">
        <f>AJ68</f>
        <v>Portugal</v>
      </c>
      <c r="AZ65" s="265" t="str">
        <f>AJ69</f>
        <v>Rép. Tchèque</v>
      </c>
      <c r="BA65" s="264" t="s">
        <v>31</v>
      </c>
      <c r="BB65" s="266" t="s">
        <v>161</v>
      </c>
      <c r="BC65" s="267" t="s">
        <v>32</v>
      </c>
      <c r="BD65" s="267" t="s">
        <v>33</v>
      </c>
      <c r="BE65" s="267" t="str">
        <f>AJ66</f>
        <v>Turquie</v>
      </c>
      <c r="BF65" s="267" t="str">
        <f>AJ67</f>
        <v>Géorgie</v>
      </c>
      <c r="BG65" s="267" t="str">
        <f>AJ68</f>
        <v>Portugal</v>
      </c>
      <c r="BH65" s="267" t="str">
        <f>AJ69</f>
        <v>Rép. Tchèque</v>
      </c>
      <c r="BI65" s="263" t="s">
        <v>31</v>
      </c>
      <c r="BJ65" s="268" t="s">
        <v>155</v>
      </c>
      <c r="BK65" s="352" t="str">
        <f>IF(Grille!$A$5="Français","COTES",IF(Grille!$A$5="Español","PROBA","ODDS"))</f>
        <v>COTES</v>
      </c>
      <c r="BL65" s="353"/>
      <c r="BM65" s="295" t="str">
        <f>IF(Grille!$A$5="Français","H",IF(Grille!$A$5="Español","O","E"))</f>
        <v>H</v>
      </c>
      <c r="BN65" s="295" t="str">
        <f>IF(Grille!$A$5="Français","Q",IF(Grille!$A$5="Español","C","Q"))</f>
        <v>Q</v>
      </c>
      <c r="BO65" s="295" t="str">
        <f>IF(Grille!$A$5="Français","D",IF(Grille!$A$5="Español","S","S"))</f>
        <v>D</v>
      </c>
      <c r="BP65" s="295" t="str">
        <f>IF(Grille!$A$5="Français","F",IF(Grille!$A$5="Español","F","F"))</f>
        <v>F</v>
      </c>
      <c r="BQ65" s="296" t="str">
        <f>IF(Grille!$A$5="Français","V",IF(Grille!$A$5="Español","G","W"))</f>
        <v>V</v>
      </c>
      <c r="BR65" s="173"/>
      <c r="BS65" s="173"/>
    </row>
    <row r="66" spans="1:71" s="125" customFormat="1" ht="15.75" thickBot="1" x14ac:dyDescent="0.25">
      <c r="A66" s="194">
        <v>43998</v>
      </c>
      <c r="B66" s="168">
        <v>12</v>
      </c>
      <c r="C66" s="174"/>
      <c r="D66" s="175"/>
      <c r="E66" s="176">
        <f t="shared" si="59"/>
        <v>0</v>
      </c>
      <c r="F66" s="176">
        <f t="shared" si="60"/>
        <v>0</v>
      </c>
      <c r="G66" s="176">
        <f t="shared" si="61"/>
        <v>0</v>
      </c>
      <c r="H66" s="176">
        <f t="shared" si="62"/>
        <v>0</v>
      </c>
      <c r="I66" s="255" t="str">
        <f>VLOOKUP(B66,Grille!$B$6:$C$41,2,FALSE)</f>
        <v>Portugal</v>
      </c>
      <c r="J66" s="315"/>
      <c r="K66" s="316"/>
      <c r="L66" s="269" t="str">
        <f>VLOOKUP(B66,Grille!$B$6:$D$41,3,FALSE)</f>
        <v>Rép. Tchèque</v>
      </c>
      <c r="M66" s="292">
        <f>VLOOKUP(B66,Grille!$B$6:$E$41,4,FALSE)</f>
        <v>1.5</v>
      </c>
      <c r="N66" s="292">
        <f>VLOOKUP(B66,Grille!$B$6:$F$41,5,FALSE)</f>
        <v>3.7</v>
      </c>
      <c r="O66" s="292">
        <f>VLOOKUP(B66,Grille!$B$6:$G$41,6,FALSE)</f>
        <v>5.5</v>
      </c>
      <c r="P66" s="258">
        <f t="shared" si="63"/>
        <v>0</v>
      </c>
      <c r="Q66" s="258">
        <f t="shared" si="64"/>
        <v>0</v>
      </c>
      <c r="R66" s="258">
        <f t="shared" si="65"/>
        <v>0</v>
      </c>
      <c r="S66" s="258">
        <f t="shared" si="66"/>
        <v>0</v>
      </c>
      <c r="T66" s="181"/>
      <c r="U66" s="293">
        <v>1</v>
      </c>
      <c r="V66" s="297" t="str">
        <f>VLOOKUP(U66,AI66:AS69,2,FALSE)</f>
        <v>Turquie</v>
      </c>
      <c r="W66" s="293">
        <f>(3*Y66)+Z66</f>
        <v>0</v>
      </c>
      <c r="X66" s="294">
        <f>SUM(Y66:AA66)</f>
        <v>0</v>
      </c>
      <c r="Y66" s="294">
        <f>VLOOKUP(U66,AI66:AT69,7,FALSE)</f>
        <v>0</v>
      </c>
      <c r="Z66" s="294">
        <f>VLOOKUP(U66,AI66:AT69,8,FALSE)</f>
        <v>0</v>
      </c>
      <c r="AA66" s="294">
        <f>VLOOKUP(U66,AI66:AT69,9,FALSE)</f>
        <v>0</v>
      </c>
      <c r="AB66" s="294">
        <f>VLOOKUP(U66,AI66:AT69,10,FALSE)</f>
        <v>0</v>
      </c>
      <c r="AC66" s="294">
        <f>VLOOKUP(U66,AI66:AT69,11,FALSE)</f>
        <v>0</v>
      </c>
      <c r="AD66" s="298">
        <f>AB66-AC66</f>
        <v>0</v>
      </c>
      <c r="AE66" s="172"/>
      <c r="AF66" s="172"/>
      <c r="AG66" s="172">
        <f>AK66-AH66-(IF(AND(AD70&gt;0,AD70&lt;5),AD70*10,0))</f>
        <v>-1</v>
      </c>
      <c r="AH66" s="270">
        <v>1</v>
      </c>
      <c r="AI66" s="271">
        <f>RANK(AG66,AG66:AG69)</f>
        <v>1</v>
      </c>
      <c r="AJ66" s="271" t="str">
        <f>I65</f>
        <v>Turquie</v>
      </c>
      <c r="AK66" s="271">
        <f>AL66+((AU66+BA66+BI66)*100000)+(AT66*1000)+(AR66*10)</f>
        <v>0</v>
      </c>
      <c r="AL66" s="272">
        <f>(AN66*10000000000)</f>
        <v>0</v>
      </c>
      <c r="AM66" s="271">
        <f>SUMIF(I65:I70,AJ66,E65:E70)+SUMIF(L65:L70,AJ66,P65:P70)</f>
        <v>0</v>
      </c>
      <c r="AN66" s="271">
        <f>(3*AO66)+AP66</f>
        <v>0</v>
      </c>
      <c r="AO66" s="271">
        <f>SUMIF(I65:I70,AJ66,F65:F70)+SUMIF(L65:L70,AJ66,Q65:Q70)</f>
        <v>0</v>
      </c>
      <c r="AP66" s="271">
        <f>SUMIF(I65:I70,AJ66,G65:G70)+SUMIF(L65:L70,AJ66,R65:R70)</f>
        <v>0</v>
      </c>
      <c r="AQ66" s="271">
        <f>SUMIF(I65:I70,AJ66,H65:H70)+SUMIF(L65:L70,AJ66,S65:S70)</f>
        <v>0</v>
      </c>
      <c r="AR66" s="271">
        <f>SUMIF(I65:I70,AJ66,J65:J70)+SUMIF(L65:L70,AJ66,K65:K70)</f>
        <v>0</v>
      </c>
      <c r="AS66" s="271">
        <f>SUMIF(I65:I70,AJ66,K65:K70)+SUMIF(L65:L70,AJ66,J65:J70)</f>
        <v>0</v>
      </c>
      <c r="AT66" s="271">
        <f>AR66-AS66</f>
        <v>0</v>
      </c>
      <c r="AU66" s="273">
        <f>IF(AND(AV66&lt;&gt;"",COUNTIF(AW66:AZ66,AV66)=1),1000,0)</f>
        <v>0</v>
      </c>
      <c r="AV66" s="274" t="str">
        <f>IF(COUNTIF(AL66:AL69,AL66)=2,IF(AL66=AL67,AJ67,IF(AL66=AL68,AJ68,IF(AL66=AL69,AJ69,""))),"")</f>
        <v/>
      </c>
      <c r="AW66" s="275"/>
      <c r="AX66" s="274" t="str">
        <f>IF(SUMIFS(F65:F70,I65:I70,AJ66,L65:L70,AX65)+SUMIFS(Q65:Q70,L65:L70,AJ66,I65:I70,AX65)=1,AX65,"")</f>
        <v/>
      </c>
      <c r="AY66" s="274" t="str">
        <f>IF(SUMIFS(F65:F70,I65:I70,AJ66,L65:L70,AY65)+SUMIFS(Q65:Q70,L65:L70,AJ66,I65:I70,AY65)=1,AY65,"")</f>
        <v/>
      </c>
      <c r="AZ66" s="276" t="str">
        <f>IF(SUMIFS(F65:F70,I65:I70,AJ66,L65:L70,AZ65)+SUMIFS(Q65:Q70,L65:L70,AJ66,I65:I70,AZ65)=1,AZ65,"")</f>
        <v/>
      </c>
      <c r="BA66" s="274">
        <f>IF(COUNTIF(AL66:AL69,AL66)=3,IF(BB66&gt;0,IF(OR(AND(BB66=BB67,BF66&gt;0),AND(BB66=BB68,BG66&gt;0),AND(BB66=BB69,BH66&gt;0)),BB66+5,BB66),0),0)</f>
        <v>0</v>
      </c>
      <c r="BB66" s="277">
        <f>SUM(BE66:BH66)</f>
        <v>0</v>
      </c>
      <c r="BC66" s="278" t="str">
        <f>IF(COUNTIF(AL66:AL69,AL66)=3,IF(AL66=AL67,AJ67,AJ68),"")</f>
        <v/>
      </c>
      <c r="BD66" s="278" t="str">
        <f>IF(COUNTIF(AL66:AL69,AL66)=3,IF(AL66=AL69,AJ69,AJ68),"")</f>
        <v/>
      </c>
      <c r="BE66" s="279"/>
      <c r="BF66" s="280" t="str">
        <f>IF(COUNTIF(BC66:BD66,BF65)=1,1000*(SUMIFS(J65:J70,I65:I70,AJ66,L65:L70,BF65)+SUMIFS(K65:K70,L65:L70,AJ66,I65:I70,BF65)-SUMIFS(K65:K70,I65:I70,AJ66,L65:L70,BF65)-SUMIFS(J65:J70,L65:L70,AJ66,I65:I70,BF65))+10*(SUMIFS(J65:J70,I65:I70,AJ66,L65:L70,BF65)+SUMIFS(K65:K70,L65:L70,AJ66,I65:I70,BF65)),"")</f>
        <v/>
      </c>
      <c r="BG66" s="278" t="str">
        <f>IF(COUNTIF(BC66:BD66,BG65)=1,1000*(SUMIFS(J65:J70,I65:I70,AJ66,L65:L70,BG65)+SUMIFS(K65:K70,L65:L70,AJ66,I65:I70,BG65)-SUMIFS(K65:K70,I65:I70,AJ66,L65:L70,BG65)-SUMIFS(J65:J70,L65:L70,AJ66,I65:I70,BG65))+10*(SUMIFS(J65:J70,I65:I70,AJ66,L65:L70,BG65)+SUMIFS(K65:K70,L65:L70,AJ66,I65:I70,BG65)),"")</f>
        <v/>
      </c>
      <c r="BH66" s="278" t="str">
        <f>IF(COUNTIF(BC66:BD66,BH65)=1,1000*(SUMIFS(J65:J70,I65:I70,AJ66,L65:L70,BH65)+SUMIFS(K65:K70,L65:L70,AJ66,I65:I70,BH65)-SUMIFS(K65:K70,I65:I70,AJ66,L65:L70,BH65)-SUMIFS(J65:J70,L65:L70,AJ66,I65:I70,BH65))+10*(SUMIFS(J65:J70,I65:I70,AJ66,L65:L70,BH65)+SUMIFS(K65:K70,L65:L70,AJ66,I65:I70,BH65)),"")</f>
        <v/>
      </c>
      <c r="BI66" s="273">
        <f>IF(COUNTIF(BJ66:BJ69,BJ66)=3,BJ66*10+BB66/100,IF(COUNTIF(BJ66:BJ69,BJ66)=2,IF(AND(BJ66=BJ67,AX66=2),BJ66*10+BB66+5,IF(AND(BJ66=BJ68,AY66=3),BJ66*10+BB66+5,IF(AND(BJ66=BJ69,AZ66=4),BJ66*10+BB66+5,BJ66*10))),BJ66*10))</f>
        <v>0</v>
      </c>
      <c r="BJ66" s="278">
        <f>IF(COUNTIF(AN66:AN69,AN66)=4,(AT66*10000)+(AR66*100),0)</f>
        <v>0</v>
      </c>
      <c r="BK66" s="361" t="str">
        <f>I65</f>
        <v>Turquie</v>
      </c>
      <c r="BL66" s="362"/>
      <c r="BM66" s="311">
        <v>1.3</v>
      </c>
      <c r="BN66" s="311">
        <v>3.7</v>
      </c>
      <c r="BO66" s="311">
        <v>9</v>
      </c>
      <c r="BP66" s="311">
        <v>25</v>
      </c>
      <c r="BQ66" s="312">
        <v>50</v>
      </c>
      <c r="BR66" s="173"/>
      <c r="BS66" s="173"/>
    </row>
    <row r="67" spans="1:71" s="125" customFormat="1" ht="15.75" thickBot="1" x14ac:dyDescent="0.25">
      <c r="A67" s="194">
        <v>44002</v>
      </c>
      <c r="B67" s="168">
        <v>23</v>
      </c>
      <c r="C67" s="174"/>
      <c r="D67" s="175"/>
      <c r="E67" s="176">
        <f t="shared" si="59"/>
        <v>0</v>
      </c>
      <c r="F67" s="176">
        <f t="shared" si="60"/>
        <v>0</v>
      </c>
      <c r="G67" s="176">
        <f t="shared" si="61"/>
        <v>0</v>
      </c>
      <c r="H67" s="176">
        <f t="shared" si="62"/>
        <v>0</v>
      </c>
      <c r="I67" s="255" t="str">
        <f>VLOOKUP(B67,Grille!$B$6:$C$41,2,FALSE)</f>
        <v>Turquie</v>
      </c>
      <c r="J67" s="315"/>
      <c r="K67" s="316"/>
      <c r="L67" s="269" t="str">
        <f>VLOOKUP(B67,Grille!$B$6:$D$41,3,FALSE)</f>
        <v>Portugal</v>
      </c>
      <c r="M67" s="292">
        <f>VLOOKUP(B67,Grille!$B$6:$E$41,4,FALSE)</f>
        <v>1.4</v>
      </c>
      <c r="N67" s="292">
        <f>VLOOKUP(B67,Grille!$B$6:$F$41,5,FALSE)</f>
        <v>4.0999999999999996</v>
      </c>
      <c r="O67" s="292">
        <f>VLOOKUP(B67,Grille!$B$6:$G$41,6,FALSE)</f>
        <v>5.8</v>
      </c>
      <c r="P67" s="258">
        <f t="shared" si="63"/>
        <v>0</v>
      </c>
      <c r="Q67" s="258">
        <f t="shared" si="64"/>
        <v>0</v>
      </c>
      <c r="R67" s="258">
        <f t="shared" si="65"/>
        <v>0</v>
      </c>
      <c r="S67" s="258">
        <f t="shared" si="66"/>
        <v>0</v>
      </c>
      <c r="T67" s="181"/>
      <c r="U67" s="299">
        <v>2</v>
      </c>
      <c r="V67" s="300" t="str">
        <f>VLOOKUP(U67,AI66:AS69,2,FALSE)</f>
        <v>Géorgie</v>
      </c>
      <c r="W67" s="299">
        <f>(3*Y67)+Z67</f>
        <v>0</v>
      </c>
      <c r="X67" s="301">
        <f>SUM(Y67:AA67)</f>
        <v>0</v>
      </c>
      <c r="Y67" s="301">
        <f>VLOOKUP(U67,AI66:AT69,7,FALSE)</f>
        <v>0</v>
      </c>
      <c r="Z67" s="301">
        <f>VLOOKUP(U67,AI66:AT69,8,FALSE)</f>
        <v>0</v>
      </c>
      <c r="AA67" s="301">
        <f>VLOOKUP(U67,AI66:AT69,9,FALSE)</f>
        <v>0</v>
      </c>
      <c r="AB67" s="301">
        <f>VLOOKUP(U67,AI66:AT69,10,FALSE)</f>
        <v>0</v>
      </c>
      <c r="AC67" s="301">
        <f>VLOOKUP(U67,AI66:AT69,11,FALSE)</f>
        <v>0</v>
      </c>
      <c r="AD67" s="302">
        <f>AB67-AC67</f>
        <v>0</v>
      </c>
      <c r="AE67" s="172"/>
      <c r="AF67" s="172"/>
      <c r="AG67" s="172">
        <f t="shared" ref="AG67:AG69" si="68">AK67-AH67-(IF(AND(AD71&gt;0,AD71&lt;5),AD71*10,0))</f>
        <v>-2</v>
      </c>
      <c r="AH67" s="270">
        <v>2</v>
      </c>
      <c r="AI67" s="271">
        <f>RANK(AG67,AG66:AG69)</f>
        <v>2</v>
      </c>
      <c r="AJ67" s="271" t="str">
        <f>L65</f>
        <v>Géorgie</v>
      </c>
      <c r="AK67" s="271">
        <f t="shared" ref="AK67:AK69" si="69">AL67+((AU67+BA67+BI67)*100000)+(AT67*1000)+(AR67*10)</f>
        <v>0</v>
      </c>
      <c r="AL67" s="272">
        <f t="shared" ref="AL67:AL69" si="70">(AN67*10000000000)</f>
        <v>0</v>
      </c>
      <c r="AM67" s="271">
        <f>SUMIF(I65:I70,AJ67,E65:E70)+SUMIF(L65:L70,AJ67,P65:P70)</f>
        <v>0</v>
      </c>
      <c r="AN67" s="271">
        <f>(3*AO67)+AP67</f>
        <v>0</v>
      </c>
      <c r="AO67" s="271">
        <f>SUMIF(I65:I70,AJ67,F65:F70)+SUMIF(L65:L70,AJ67,Q65:Q70)</f>
        <v>0</v>
      </c>
      <c r="AP67" s="271">
        <f>SUMIF(I65:I70,AJ67,G65:G70)+SUMIF(L65:L70,AJ67,R65:R70)</f>
        <v>0</v>
      </c>
      <c r="AQ67" s="271">
        <f>SUMIF(I65:I70,AJ67,H65:H70)+SUMIF(L65:L70,AJ67,S65:S70)</f>
        <v>0</v>
      </c>
      <c r="AR67" s="271">
        <f>SUMIF(I65:I70,AJ67,J65:J70)+SUMIF(L65:L70,AJ67,K65:K70)</f>
        <v>0</v>
      </c>
      <c r="AS67" s="271">
        <f>SUMIF(I65:I70,AJ67,K65:K70)+SUMIF(L65:L70,AJ67,J65:J70)</f>
        <v>0</v>
      </c>
      <c r="AT67" s="271">
        <f>AR67-AS67</f>
        <v>0</v>
      </c>
      <c r="AU67" s="273">
        <f>IF(AND(AV67&lt;&gt;"",COUNTIF(AW67:AZ67,AV67)=1),1000,0)</f>
        <v>0</v>
      </c>
      <c r="AV67" s="274" t="str">
        <f>IF(COUNTIF(AL66:AL69,AL67)=2,IF(AL67=AL66,AJ66,IF(AL67=AL68,AJ68,IF(AL67=AL69,AJ69,""))),"")</f>
        <v/>
      </c>
      <c r="AW67" s="274" t="str">
        <f>IF(SUMIFS(F65:F70,I65:I70,AJ67,L65:L70,AW65)+SUMIFS(Q65:Q70,L65:L70,AJ67,I65:I70,AW65)=1,AW65,"")</f>
        <v/>
      </c>
      <c r="AX67" s="275"/>
      <c r="AY67" s="274" t="str">
        <f>IF(SUMIFS(F65:F70,I65:I70,AJ67,L65:L70,AY65)+SUMIFS(Q65:Q70,L65:L70,AJ67,I65:I70,AY65)=1,AY65,"")</f>
        <v/>
      </c>
      <c r="AZ67" s="276" t="str">
        <f>IF(SUMIFS(F65:F70,I65:I70,AJ67,L65:L70,AZ65)+SUMIFS(Q65:Q70,L65:L70,AJ67,I65:I70,AZ65)=1,AZ65,"")</f>
        <v/>
      </c>
      <c r="BA67" s="274">
        <f>IF(COUNTIF(AL66:AL69,AL67)=3,IF(BB67&gt;0,IF(OR(AND(BB67=BB66,BE67&gt;0),AND(BB67=BB68,BG67&gt;0),AND(BB67=BB69,BH67&gt;0)),BB67+5,BB67),0),0)</f>
        <v>0</v>
      </c>
      <c r="BB67" s="277">
        <f>SUM(BE67:BH67)</f>
        <v>0</v>
      </c>
      <c r="BC67" s="278" t="str">
        <f>IF(COUNTIF(AL66:AL69,AL67)=3,IF(AL67=AL66,AJ66,AJ68),"")</f>
        <v/>
      </c>
      <c r="BD67" s="278" t="str">
        <f>IF(COUNTIF(AL66:AL69,AL67)=3,IF(AL67=AL69,AJ69,AJ68),"")</f>
        <v/>
      </c>
      <c r="BE67" s="278" t="str">
        <f>IF(COUNTIF(BC67:BD67,BE65)=1,1000*(SUMIFS(J65:J70,I65:I70,AJ67,L65:L70,BE65)+SUMIFS(K65:K70,L65:L70,AJ67,I65:I70,BE65)-SUMIFS(K65:K70,I65:I70,AJ67,L65:L70,BE65)-SUMIFS(J65:J70,L65:L70,AJ67,I65:I70,BE65))+10*(SUMIFS(J65:J70,I65:I70,AJ67,L65:L70,BE65)+SUMIFS(K65:K70,L65:L70,AJ67,I65:I70,BE65)),"")</f>
        <v/>
      </c>
      <c r="BF67" s="279"/>
      <c r="BG67" s="278" t="str">
        <f>IF(COUNTIF(BC67:BD67,BG65)=1,1000*(SUMIFS(J65:J70,I65:I70,AJ67,L65:L70,BG65)+SUMIFS(K65:K70,L65:L70,AJ67,I65:I70,BG65)-SUMIFS(K65:K70,I65:I70,AJ67,L65:L70,BG65)-SUMIFS(J65:J70,L65:L70,AJ67,I65:I70,BG65))+10*(SUMIFS(J65:J70,I65:I70,AJ67,L65:L70,BG65)+SUMIFS(K65:K70,L65:L70,AJ67,I65:I70,BG65)),"")</f>
        <v/>
      </c>
      <c r="BH67" s="278" t="str">
        <f>IF(COUNTIF(BC67:BD67,BH65)=1,1000*(SUMIFS(J65:J70,I65:I70,AJ67,L65:L70,BH65)+SUMIFS(K65:K70,L65:L70,AJ67,I65:I70,BH65)-SUMIFS(K65:K70,I65:I70,AJ67,L65:L70,BH65)-SUMIFS(J65:J70,L65:L70,AJ67,I65:I70,BH65))+10*(SUMIFS(J65:J70,I65:I70,AJ67,L65:L70,BH65)+SUMIFS(K65:K70,L65:L70,AJ67,I65:I70,BH65)),"")</f>
        <v/>
      </c>
      <c r="BI67" s="273">
        <f>IF(COUNTIF(BJ66:BJ69,BJ67)=3,BJ67*10+BB67/100,IF(COUNTIF(BJ66:BJ69,BJ67)=2,IF(AND(BJ66=BJ67,AW67=1),BJ67*10+BB67+5,IF(AND(BJ67=BJ68,AY67=3),BJ67*10+BB67+5,IF(AND(BJ67=BJ69,AZ67=4),BJ67*10+BB67+5,BJ67*10))),BJ67*10))</f>
        <v>0</v>
      </c>
      <c r="BJ67" s="278">
        <f>IF(COUNTIF(AN66:AN69,AN67)=4,(AT67*10000)+(AR67*100),0)</f>
        <v>0</v>
      </c>
      <c r="BK67" s="361" t="str">
        <f>L65</f>
        <v>Géorgie</v>
      </c>
      <c r="BL67" s="362"/>
      <c r="BM67" s="311">
        <v>2.5</v>
      </c>
      <c r="BN67" s="311">
        <v>11</v>
      </c>
      <c r="BO67" s="311">
        <v>35</v>
      </c>
      <c r="BP67" s="311">
        <v>75</v>
      </c>
      <c r="BQ67" s="312">
        <v>500</v>
      </c>
      <c r="BR67" s="173"/>
      <c r="BS67" s="173"/>
    </row>
    <row r="68" spans="1:71" s="125" customFormat="1" ht="15.75" thickBot="1" x14ac:dyDescent="0.25">
      <c r="A68" s="194">
        <v>44002</v>
      </c>
      <c r="B68" s="168">
        <v>22</v>
      </c>
      <c r="C68" s="174"/>
      <c r="D68" s="175"/>
      <c r="E68" s="176">
        <f t="shared" si="59"/>
        <v>0</v>
      </c>
      <c r="F68" s="176">
        <f t="shared" si="60"/>
        <v>0</v>
      </c>
      <c r="G68" s="176">
        <f t="shared" si="61"/>
        <v>0</v>
      </c>
      <c r="H68" s="176">
        <f t="shared" si="62"/>
        <v>0</v>
      </c>
      <c r="I68" s="255" t="str">
        <f>VLOOKUP(B68,Grille!$B$6:$C$41,2,FALSE)</f>
        <v>Géorgie</v>
      </c>
      <c r="J68" s="315"/>
      <c r="K68" s="316"/>
      <c r="L68" s="269" t="str">
        <f>VLOOKUP(B68,Grille!$B$6:$D$41,3,FALSE)</f>
        <v>Rép. Tchèque</v>
      </c>
      <c r="M68" s="292">
        <f>VLOOKUP(B68,Grille!$B$6:$E$41,4,FALSE)</f>
        <v>4.7</v>
      </c>
      <c r="N68" s="292">
        <f>VLOOKUP(B68,Grille!$B$6:$F$41,5,FALSE)</f>
        <v>3.6</v>
      </c>
      <c r="O68" s="292">
        <f>VLOOKUP(B68,Grille!$B$6:$G$41,6,FALSE)</f>
        <v>1.6</v>
      </c>
      <c r="P68" s="258">
        <f t="shared" si="63"/>
        <v>0</v>
      </c>
      <c r="Q68" s="258">
        <f t="shared" si="64"/>
        <v>0</v>
      </c>
      <c r="R68" s="258">
        <f t="shared" si="65"/>
        <v>0</v>
      </c>
      <c r="S68" s="258">
        <f t="shared" si="66"/>
        <v>0</v>
      </c>
      <c r="T68" s="181"/>
      <c r="U68" s="303">
        <v>3</v>
      </c>
      <c r="V68" s="304" t="str">
        <f>VLOOKUP(U68,AI66:AS69,2,FALSE)</f>
        <v>Portugal</v>
      </c>
      <c r="W68" s="303">
        <f>(3*Y68)+Z68</f>
        <v>0</v>
      </c>
      <c r="X68" s="305">
        <f>SUM(Y68:AA68)</f>
        <v>0</v>
      </c>
      <c r="Y68" s="305">
        <f>VLOOKUP(U68,AI66:AT69,7,FALSE)</f>
        <v>0</v>
      </c>
      <c r="Z68" s="305">
        <f>VLOOKUP(U68,AI66:AT69,8,FALSE)</f>
        <v>0</v>
      </c>
      <c r="AA68" s="305">
        <f>VLOOKUP(U68,AI66:AT69,9,FALSE)</f>
        <v>0</v>
      </c>
      <c r="AB68" s="305">
        <f>VLOOKUP(U68,AI66:AT69,10,FALSE)</f>
        <v>0</v>
      </c>
      <c r="AC68" s="305">
        <f>VLOOKUP(U68,AI66:AT69,11,FALSE)</f>
        <v>0</v>
      </c>
      <c r="AD68" s="306">
        <f>AB68-AC68</f>
        <v>0</v>
      </c>
      <c r="AE68" s="172"/>
      <c r="AF68" s="172"/>
      <c r="AG68" s="172">
        <f t="shared" si="68"/>
        <v>-3</v>
      </c>
      <c r="AH68" s="270">
        <v>3</v>
      </c>
      <c r="AI68" s="271">
        <f>RANK(AG68,AG66:AG69)</f>
        <v>3</v>
      </c>
      <c r="AJ68" s="271" t="str">
        <f>I66</f>
        <v>Portugal</v>
      </c>
      <c r="AK68" s="271">
        <f t="shared" si="69"/>
        <v>0</v>
      </c>
      <c r="AL68" s="272">
        <f t="shared" si="70"/>
        <v>0</v>
      </c>
      <c r="AM68" s="271">
        <f>SUMIF(I65:I70,AJ68,E65:E70)+SUMIF(L65:L70,AJ68,P65:P70)</f>
        <v>0</v>
      </c>
      <c r="AN68" s="271">
        <f>(3*AO68)+AP68</f>
        <v>0</v>
      </c>
      <c r="AO68" s="271">
        <f>SUMIF(I65:I70,AJ68,F65:F70)+SUMIF(L65:L70,AJ68,Q65:Q70)</f>
        <v>0</v>
      </c>
      <c r="AP68" s="271">
        <f>SUMIF(I65:I70,AJ68,G65:G70)+SUMIF(L65:L70,AJ68,R65:R70)</f>
        <v>0</v>
      </c>
      <c r="AQ68" s="271">
        <f>SUMIF(I65:I70,AJ68,H65:H70)+SUMIF(L65:L70,AJ68,S65:S70)</f>
        <v>0</v>
      </c>
      <c r="AR68" s="271">
        <f>SUMIF(I65:I70,AJ68,J65:J70)+SUMIF(L65:L70,AJ68,K65:K70)</f>
        <v>0</v>
      </c>
      <c r="AS68" s="271">
        <f>SUMIF(I65:I70,AJ68,K65:K70)+SUMIF(L65:L70,AJ68,J65:J70)</f>
        <v>0</v>
      </c>
      <c r="AT68" s="271">
        <f>AR68-AS68</f>
        <v>0</v>
      </c>
      <c r="AU68" s="273">
        <f>IF(AND(AV68&lt;&gt;"",COUNTIF(AW68:AZ68,AV68)=1),1000,0)</f>
        <v>0</v>
      </c>
      <c r="AV68" s="274" t="str">
        <f>IF(COUNTIF(AL66:AL69,AL68)=2,IF(AL68=AL66,AJ66,IF(AL68=AL67,AJ67,IF(AL68=AL69,AJ69,""))),"")</f>
        <v/>
      </c>
      <c r="AW68" s="274" t="str">
        <f>IF(SUMIFS(F65:F70,I65:I70,AJ68,L65:L70,AW65)+SUMIFS(Q65:Q70,L65:L70,AJ68,I65:I70,AW65)=1,AW65,"")</f>
        <v/>
      </c>
      <c r="AX68" s="274" t="str">
        <f>IF(SUMIFS(F65:F70,I65:I70,AJ68,L65:L70,AX65)+SUMIFS(Q65:Q70,L65:L70,AJ68,I65:I70,AX65)=1,AX65,"")</f>
        <v/>
      </c>
      <c r="AY68" s="275"/>
      <c r="AZ68" s="276" t="str">
        <f>IF(SUMIFS(F65:F70,I65:I70,AJ68,L65:L70,AZ65)+SUMIFS(Q65:Q70,L65:L70,AJ68,I65:I70,AZ65)=1,AZ65,"")</f>
        <v/>
      </c>
      <c r="BA68" s="274">
        <f>IF(COUNTIF(AL66:AL69,AL68)=3,IF(BB68&gt;0,IF(OR(AND(BB68=BB66,BE68&gt;0),AND(BB68=BB67,BF68&gt;0),AND(BB68=BB69,BH68&gt;0)),BB68+5,BB68),0),0)</f>
        <v>0</v>
      </c>
      <c r="BB68" s="277">
        <f>SUM(BE68:BH68)</f>
        <v>0</v>
      </c>
      <c r="BC68" s="278" t="str">
        <f>IF(COUNTIF(AL66:AL69,AL68)=3,IF(AL68=AL66,AJ66,AJ67),"")</f>
        <v/>
      </c>
      <c r="BD68" s="278" t="str">
        <f>IF(COUNTIF(AL66:AL69,AL68)=3,IF(AL68=AL69,AJ69,AJ67),"")</f>
        <v/>
      </c>
      <c r="BE68" s="278" t="str">
        <f>IF(COUNTIF(BC68:BD68,BE65)=1,1000*(SUMIFS(J65:J70,I65:I70,AJ68,L65:L70,BE65)+SUMIFS(K65:K70,L65:L70,AJ68,I65:I70,BE65)-SUMIFS(K65:K70,I65:I70,AJ68,L65:L70,BE65)-SUMIFS(J65:J70,L65:L70,AJ68,I65:I70,BE65))+10*(SUMIFS(J65:J70,I65:I70,AJ68,L65:L70,BE65)+SUMIFS(K65:K70,L65:L70,AJ68,I65:I70,BE65)),"")</f>
        <v/>
      </c>
      <c r="BF68" s="278" t="str">
        <f>IF(COUNTIF(BC68:BD68,BF65)=1,1000*(SUMIFS(J65:J70,I65:I70,AJ68,L65:L70,BF65)+SUMIFS(K65:K70,L65:L70,AJ68,I65:I70,BF65)-SUMIFS(K65:K70,I65:I70,AJ68,L65:L70,BF65)-SUMIFS(J65:J70,L65:L70,AJ68,I65:I70,BF65))+10*(SUMIFS(J65:J70,I65:I70,AJ68,L65:L70,BF65)+SUMIFS(K65:K70,L65:L70,AJ68,I65:I70,BF65)),"")</f>
        <v/>
      </c>
      <c r="BG68" s="279"/>
      <c r="BH68" s="278" t="str">
        <f>IF(COUNTIF(BC68:BD68,BH65)=1,1000*(SUMIFS(J65:J70,I65:I70,AJ68,L65:L70,BH65)+SUMIFS(K65:K70,L65:L70,AJ68,I65:I70,BH65)-SUMIFS(K65:K70,I65:I70,AJ68,L65:L70,BH65)-SUMIFS(J65:J70,L65:L70,AJ68,I65:I70,BH65))+10*(SUMIFS(J65:J70,I65:I70,AJ68,L65:L70,BH65)+SUMIFS(K65:K70,L65:L70,AJ68,I65:I70,BH65)),"")</f>
        <v/>
      </c>
      <c r="BI68" s="273">
        <f>IF(COUNTIF(BJ66:BJ69,BJ68)=3,BJ68*10+BB68/100,IF(COUNTIF(BJ66:BJ69,BJ68)=2,IF(AND(BJ66=BJ68,AW68=1),BJ68*10+BB68+5,IF(AND(BJ67=BJ68,AX68=2),BJ68*10+BB68+5,IF(AND(BJ68=BJ69,AZ68=4),BJ68*10+BB68+5,BJ68*10))),BJ68*10))</f>
        <v>0</v>
      </c>
      <c r="BJ68" s="278">
        <f>IF(COUNTIF(AN66:AN69,AN68)=4,(AT68*10000)+(AR68*100),0)</f>
        <v>0</v>
      </c>
      <c r="BK68" s="361" t="str">
        <f>I66</f>
        <v>Portugal</v>
      </c>
      <c r="BL68" s="362"/>
      <c r="BM68" s="311">
        <v>1</v>
      </c>
      <c r="BN68" s="311">
        <v>1.5</v>
      </c>
      <c r="BO68" s="311">
        <v>2.5</v>
      </c>
      <c r="BP68" s="311">
        <v>4.7</v>
      </c>
      <c r="BQ68" s="312">
        <v>9</v>
      </c>
      <c r="BR68" s="173"/>
      <c r="BS68" s="173"/>
    </row>
    <row r="69" spans="1:71" s="125" customFormat="1" ht="15.75" thickBot="1" x14ac:dyDescent="0.25">
      <c r="A69" s="194">
        <v>44006</v>
      </c>
      <c r="B69" s="168">
        <v>35</v>
      </c>
      <c r="C69" s="174"/>
      <c r="D69" s="175"/>
      <c r="E69" s="176">
        <f t="shared" si="59"/>
        <v>0</v>
      </c>
      <c r="F69" s="176">
        <f t="shared" si="60"/>
        <v>0</v>
      </c>
      <c r="G69" s="176">
        <f t="shared" si="61"/>
        <v>0</v>
      </c>
      <c r="H69" s="176">
        <f t="shared" si="62"/>
        <v>0</v>
      </c>
      <c r="I69" s="255" t="str">
        <f>VLOOKUP(B69,Grille!$B$6:$C$41,2,FALSE)</f>
        <v>Rép. Tchèque</v>
      </c>
      <c r="J69" s="315"/>
      <c r="K69" s="316"/>
      <c r="L69" s="269" t="str">
        <f>VLOOKUP(B69,Grille!$B$6:$D$41,3,FALSE)</f>
        <v>Turquie</v>
      </c>
      <c r="M69" s="292">
        <f>VLOOKUP(B69,Grille!$B$6:$E$41,4,FALSE)</f>
        <v>1</v>
      </c>
      <c r="N69" s="292">
        <f>VLOOKUP(B69,Grille!$B$6:$F$41,5,FALSE)</f>
        <v>1</v>
      </c>
      <c r="O69" s="292">
        <f>VLOOKUP(B69,Grille!$B$6:$G$41,6,FALSE)</f>
        <v>1</v>
      </c>
      <c r="P69" s="258">
        <f t="shared" si="63"/>
        <v>0</v>
      </c>
      <c r="Q69" s="258">
        <f t="shared" si="64"/>
        <v>0</v>
      </c>
      <c r="R69" s="258">
        <f t="shared" si="65"/>
        <v>0</v>
      </c>
      <c r="S69" s="258">
        <f t="shared" si="66"/>
        <v>0</v>
      </c>
      <c r="T69" s="181"/>
      <c r="U69" s="307">
        <v>4</v>
      </c>
      <c r="V69" s="308" t="str">
        <f>VLOOKUP(U69,AI66:AS69,2,FALSE)</f>
        <v>Rép. Tchèque</v>
      </c>
      <c r="W69" s="307">
        <f>(3*Y69)+Z69</f>
        <v>0</v>
      </c>
      <c r="X69" s="309">
        <f>SUM(Y69:AA69)</f>
        <v>0</v>
      </c>
      <c r="Y69" s="309">
        <f>VLOOKUP(U69,AI66:AT69,7,FALSE)</f>
        <v>0</v>
      </c>
      <c r="Z69" s="309">
        <f>VLOOKUP(U69,AI66:AT69,8,FALSE)</f>
        <v>0</v>
      </c>
      <c r="AA69" s="309">
        <f>VLOOKUP(U69,AI66:AT69,9,FALSE)</f>
        <v>0</v>
      </c>
      <c r="AB69" s="309">
        <f>VLOOKUP(U69,AI66:AT69,10,FALSE)</f>
        <v>0</v>
      </c>
      <c r="AC69" s="309">
        <f>VLOOKUP(U69,AI66:AT69,11,FALSE)</f>
        <v>0</v>
      </c>
      <c r="AD69" s="310">
        <f>AB69-AC69</f>
        <v>0</v>
      </c>
      <c r="AE69" s="172"/>
      <c r="AF69" s="172"/>
      <c r="AG69" s="172">
        <f t="shared" si="68"/>
        <v>-4</v>
      </c>
      <c r="AH69" s="281">
        <v>4</v>
      </c>
      <c r="AI69" s="282">
        <f>RANK(AG69,AG66:AG69)</f>
        <v>4</v>
      </c>
      <c r="AJ69" s="282" t="str">
        <f>L66</f>
        <v>Rép. Tchèque</v>
      </c>
      <c r="AK69" s="271">
        <f t="shared" si="69"/>
        <v>0</v>
      </c>
      <c r="AL69" s="272">
        <f t="shared" si="70"/>
        <v>0</v>
      </c>
      <c r="AM69" s="282">
        <f>SUMIF(I65:I70,AJ69,E65:E70)+SUMIF(L65:L70,AJ69,P65:P70)</f>
        <v>0</v>
      </c>
      <c r="AN69" s="282">
        <f>(3*AO69)+AP69</f>
        <v>0</v>
      </c>
      <c r="AO69" s="282">
        <f>SUMIF(I65:I70,AJ69,F65:F70)+SUMIF(L65:L70,AJ69,Q65:Q70)</f>
        <v>0</v>
      </c>
      <c r="AP69" s="282">
        <f>SUMIF(I65:I70,AJ69,G65:G70)+SUMIF(L65:L70,AJ69,R65:R70)</f>
        <v>0</v>
      </c>
      <c r="AQ69" s="282">
        <f>SUMIF(I65:I70,AJ69,H65:H70)+SUMIF(L65:L70,AJ69,S65:S70)</f>
        <v>0</v>
      </c>
      <c r="AR69" s="282">
        <f>SUMIF(I65:I70,AJ69,J65:J70)+SUMIF(L65:L70,AJ69,K65:K70)</f>
        <v>0</v>
      </c>
      <c r="AS69" s="282">
        <f>SUMIF(I65:I70,AJ69,K65:K70)+SUMIF(L65:L70,AJ69,J65:J70)</f>
        <v>0</v>
      </c>
      <c r="AT69" s="282">
        <f>AR69-AS69</f>
        <v>0</v>
      </c>
      <c r="AU69" s="283">
        <f>IF(AND(AV69&lt;&gt;"",COUNTIF(AW69:AZ69,AV69)=1),1000,0)</f>
        <v>0</v>
      </c>
      <c r="AV69" s="284" t="str">
        <f>IF(COUNTIF(AL66:AL69,AL69)=2,IF(AL69=AL66,AJ66,IF(AL69=AL67,AJ67,IF(AL69=AL68,AJ68,""))),"")</f>
        <v/>
      </c>
      <c r="AW69" s="284" t="str">
        <f>IF(SUMIFS(F65:F70,I65:I70,AJ69,L65:L70,AW65)+SUMIFS(Q65:Q70,L65:L70,AJ69,I65:I70,AW65)=1,AW65,"")</f>
        <v/>
      </c>
      <c r="AX69" s="284" t="str">
        <f>IF(SUMIFS(F65:F70,I65:I70,AJ69,L65:L70,AX65)+SUMIFS(Q65:Q70,L65:L70,AJ69,I65:I70,AX65)=1,AX65,"")</f>
        <v/>
      </c>
      <c r="AY69" s="284" t="str">
        <f>IF(SUMIFS(F65:F70,I65:I70,AJ69,L65:L70,AY65)+SUMIFS(Q65:Q70,L65:L70,AJ69,I65:I70,AY65)=1,AY65,"")</f>
        <v/>
      </c>
      <c r="AZ69" s="285"/>
      <c r="BA69" s="274">
        <f>IF(COUNTIF(AL66:AL69,AL69)=3,IF(BB69&gt;0,IF(OR(AND(BB69=BB66,BE69&gt;0),AND(BB69=BB67,BF69&gt;0),AND(BB69=BB68,BG69&gt;0)),BB69+5,BB69),0),0)</f>
        <v>0</v>
      </c>
      <c r="BB69" s="286">
        <f>SUM(BE69:BH69)</f>
        <v>0</v>
      </c>
      <c r="BC69" s="287" t="str">
        <f>IF(COUNTIF(AL66:AL69,AL69)=3,IF(AL69=AL66,AJ66,AJ67),"")</f>
        <v/>
      </c>
      <c r="BD69" s="287" t="str">
        <f>IF(COUNTIF(AL66:AL69,AL69)=3,IF(AL69=AL68,AJ68,AJ67),"")</f>
        <v/>
      </c>
      <c r="BE69" s="287" t="str">
        <f>IF(COUNTIF(BC69:BD69,BE65)=1,1000*(SUMIFS(J65:J70,I65:I70,AJ69,L65:L70,BE65)+SUMIFS(K65:K70,L65:L70,AJ69,I65:I70,BE65)-SUMIFS(K65:K70,I65:I70,AJ69,L65:L70,BE65)-SUMIFS(J65:J70,L65:L70,AJ69,I65:I70,BE65))+10*(SUMIFS(J65:J70,I65:I70,AJ69,L65:L70,BE65)+SUMIFS(K65:K70,L65:L70,AJ69,I65:I70,BE65)),"")</f>
        <v/>
      </c>
      <c r="BF69" s="287" t="str">
        <f>IF(COUNTIF(BC69:BD69,BF65)=1,1000*(SUMIFS(J65:J70,I65:I70,AJ69,L65:L70,BF65)+SUMIFS(K65:K70,L65:L70,AJ69,I65:I70,BF65)-SUMIFS(K65:K70,I65:I70,AJ69,L65:L70,BF65)-SUMIFS(J65:J70,L65:L70,AJ69,I65:I70,BF65))+10*(SUMIFS(J65:J70,I65:I70,AJ69,L65:L70,BF65)+SUMIFS(K65:K70,L65:L70,AJ69,I65:I70,BF65)),"")</f>
        <v/>
      </c>
      <c r="BG69" s="287" t="str">
        <f>IF(COUNTIF(BC69:BD69,BG65)=1,1000*(SUMIFS(J65:J70,I65:I70,AJ69,L65:L70,BG65)+SUMIFS(K65:K70,L65:L70,AJ69,I65:I70,BG65)-SUMIFS(K65:K70,I65:I70,AJ69,L65:L70,BG65)-SUMIFS(J65:J70,L65:L70,AJ69,I65:I70,BG65))+10*(SUMIFS(J65:J70,I65:I70,AJ69,L65:L70,BG65)+SUMIFS(K65:K70,L65:L70,AJ69,I65:I70,BG65)),"")</f>
        <v/>
      </c>
      <c r="BH69" s="288"/>
      <c r="BI69" s="273">
        <f>IF(COUNTIF(BJ66:BJ69,BJ69)=3,BJ69*10+BB69/100,IF(COUNTIF(BJ66:BJ69,BJ69)=2,IF(AND(BJ66=BJ69,AW69=1),BJ69*10+BB69+5,IF(AND(BJ67=BJ69,AX69=2),BJ69*10+BB69+5,IF(AND(BJ68=BJ69,AY69=3),BJ69*10+BB69+5,BJ69*10))),BJ69*10))</f>
        <v>0</v>
      </c>
      <c r="BJ69" s="278">
        <f>IF(COUNTIF(AN66:AN69,AN69)=4,(AT69*10000)+(AR69*100),0)</f>
        <v>0</v>
      </c>
      <c r="BK69" s="361" t="str">
        <f>L66</f>
        <v>Rép. Tchèque</v>
      </c>
      <c r="BL69" s="362"/>
      <c r="BM69" s="311">
        <v>1.7</v>
      </c>
      <c r="BN69" s="311">
        <v>4</v>
      </c>
      <c r="BO69" s="311">
        <v>13</v>
      </c>
      <c r="BP69" s="311">
        <v>50</v>
      </c>
      <c r="BQ69" s="312">
        <v>150</v>
      </c>
      <c r="BR69" s="173"/>
      <c r="BS69" s="173"/>
    </row>
    <row r="70" spans="1:71" s="125" customFormat="1" ht="15.75" thickBot="1" x14ac:dyDescent="0.25">
      <c r="A70" s="194">
        <v>44006</v>
      </c>
      <c r="B70" s="168">
        <v>36</v>
      </c>
      <c r="C70" s="177"/>
      <c r="D70" s="178"/>
      <c r="E70" s="179">
        <f t="shared" si="59"/>
        <v>0</v>
      </c>
      <c r="F70" s="179">
        <f t="shared" si="60"/>
        <v>0</v>
      </c>
      <c r="G70" s="179">
        <f t="shared" si="61"/>
        <v>0</v>
      </c>
      <c r="H70" s="179">
        <f t="shared" si="62"/>
        <v>0</v>
      </c>
      <c r="I70" s="256" t="str">
        <f>VLOOKUP(B70,Grille!$B$6:$C$41,2,FALSE)</f>
        <v>Géorgie</v>
      </c>
      <c r="J70" s="317"/>
      <c r="K70" s="318"/>
      <c r="L70" s="289" t="str">
        <f>VLOOKUP(B70,Grille!$B$6:$D$41,3,FALSE)</f>
        <v>Portugal</v>
      </c>
      <c r="M70" s="292">
        <f>VLOOKUP(B70,Grille!$B$6:$E$41,4,FALSE)</f>
        <v>1</v>
      </c>
      <c r="N70" s="292">
        <f>VLOOKUP(B70,Grille!$B$6:$F$41,5,FALSE)</f>
        <v>1</v>
      </c>
      <c r="O70" s="292">
        <f>VLOOKUP(B70,Grille!$B$6:$G$41,6,FALSE)</f>
        <v>1</v>
      </c>
      <c r="P70" s="258">
        <f t="shared" si="63"/>
        <v>0</v>
      </c>
      <c r="Q70" s="258">
        <f t="shared" si="64"/>
        <v>0</v>
      </c>
      <c r="R70" s="258">
        <f t="shared" si="65"/>
        <v>0</v>
      </c>
      <c r="S70" s="258">
        <f t="shared" si="66"/>
        <v>0</v>
      </c>
      <c r="T70" s="181"/>
      <c r="U70" s="180" t="str">
        <f>IF(AND(SUM(X66:X69)=12,COUNTIF(AK66:AK69,VLOOKUP(AJ66,AJ66:AK69,2,FALSE))&gt;1),CONCATENATE("Des nations sont ex-aequos. Classement final de ",AJ66," : "),"")</f>
        <v/>
      </c>
      <c r="V70" s="180"/>
      <c r="W70" s="181"/>
      <c r="X70" s="181"/>
      <c r="Y70" s="181"/>
      <c r="Z70" s="181"/>
      <c r="AA70" s="181"/>
      <c r="AB70" s="181"/>
      <c r="AC70" s="181"/>
      <c r="AD70" s="196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290"/>
      <c r="BB70" s="290"/>
      <c r="BC70" s="290"/>
      <c r="BD70" s="290"/>
      <c r="BE70" s="290"/>
      <c r="BF70" s="290"/>
      <c r="BG70" s="290"/>
      <c r="BH70" s="290"/>
      <c r="BI70" s="290"/>
      <c r="BJ70" s="290"/>
      <c r="BK70" s="290"/>
      <c r="BL70" s="290"/>
      <c r="BM70" s="290"/>
      <c r="BN70" s="290"/>
      <c r="BO70" s="290"/>
      <c r="BP70" s="290"/>
      <c r="BQ70" s="290"/>
      <c r="BR70" s="173"/>
      <c r="BS70" s="173"/>
    </row>
    <row r="71" spans="1:71" x14ac:dyDescent="0.2">
      <c r="A71" s="195"/>
      <c r="B71" s="156"/>
      <c r="C71" s="182"/>
      <c r="D71" s="183"/>
      <c r="E71" s="184"/>
      <c r="F71" s="184"/>
      <c r="G71" s="184"/>
      <c r="H71" s="184"/>
      <c r="I71" s="185"/>
      <c r="J71" s="183"/>
      <c r="K71" s="183"/>
      <c r="L71" s="185"/>
      <c r="M71" s="158"/>
      <c r="N71" s="158"/>
      <c r="O71" s="158"/>
      <c r="P71" s="166"/>
      <c r="Q71" s="166"/>
      <c r="R71" s="166"/>
      <c r="S71" s="166"/>
      <c r="T71" s="159"/>
      <c r="U71" s="180" t="str">
        <f>IF(AND(SUM(X66:X69)=12,COUNTIF(AK66:AK69,VLOOKUP(AJ67,AJ66:AK69,2,FALSE))&gt;1),CONCATENATE("Des nations sont ex-aequos. Classement final de ",AJ67," : "),"")</f>
        <v/>
      </c>
      <c r="V71" s="180"/>
      <c r="W71" s="181"/>
      <c r="X71" s="181"/>
      <c r="Y71" s="181"/>
      <c r="Z71" s="181"/>
      <c r="AA71" s="181"/>
      <c r="AB71" s="181"/>
      <c r="AC71" s="181"/>
      <c r="AD71" s="196"/>
      <c r="AE71" s="172"/>
      <c r="AF71" s="172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  <c r="AS71" s="159"/>
      <c r="AT71" s="159"/>
      <c r="AU71" s="159"/>
      <c r="AV71" s="159"/>
      <c r="AW71" s="159"/>
      <c r="AX71" s="159"/>
      <c r="AY71" s="159"/>
      <c r="AZ71" s="159"/>
      <c r="BA71" s="159"/>
      <c r="BB71" s="159"/>
      <c r="BC71" s="159"/>
      <c r="BD71" s="159"/>
      <c r="BE71" s="159"/>
      <c r="BF71" s="159"/>
      <c r="BG71" s="159"/>
      <c r="BH71" s="159"/>
      <c r="BI71" s="159"/>
      <c r="BJ71" s="159"/>
      <c r="BK71" s="172"/>
      <c r="BL71" s="172"/>
      <c r="BM71" s="186"/>
      <c r="BN71" s="186"/>
      <c r="BO71" s="186"/>
      <c r="BP71" s="186"/>
      <c r="BQ71" s="186"/>
      <c r="BR71" s="159"/>
      <c r="BS71" s="159"/>
    </row>
    <row r="72" spans="1:71" x14ac:dyDescent="0.2">
      <c r="A72" s="195"/>
      <c r="B72" s="156"/>
      <c r="C72" s="182"/>
      <c r="D72" s="183"/>
      <c r="E72" s="184"/>
      <c r="F72" s="184"/>
      <c r="G72" s="184"/>
      <c r="H72" s="184"/>
      <c r="I72" s="185"/>
      <c r="J72" s="183"/>
      <c r="K72" s="183"/>
      <c r="L72" s="185"/>
      <c r="M72" s="158"/>
      <c r="N72" s="158"/>
      <c r="O72" s="158"/>
      <c r="P72" s="166"/>
      <c r="Q72" s="166"/>
      <c r="R72" s="166"/>
      <c r="S72" s="166"/>
      <c r="T72" s="159"/>
      <c r="U72" s="180" t="str">
        <f>IF(AND(SUM(X66:X69)=12,COUNTIF(AK66:AK69,VLOOKUP(AJ68,AJ66:AK69,2,FALSE))&gt;1),CONCATENATE("Des nations sont ex-aequos. Classement final de ",AJ68," : "),"")</f>
        <v/>
      </c>
      <c r="V72" s="180"/>
      <c r="W72" s="181"/>
      <c r="X72" s="181"/>
      <c r="Y72" s="181"/>
      <c r="Z72" s="181"/>
      <c r="AA72" s="181"/>
      <c r="AB72" s="181"/>
      <c r="AC72" s="181"/>
      <c r="AD72" s="196"/>
      <c r="AE72" s="172"/>
      <c r="AF72" s="172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  <c r="AS72" s="159"/>
      <c r="AT72" s="159"/>
      <c r="AU72" s="159"/>
      <c r="AV72" s="159"/>
      <c r="AW72" s="159"/>
      <c r="AX72" s="159"/>
      <c r="AY72" s="159"/>
      <c r="AZ72" s="159"/>
      <c r="BA72" s="159"/>
      <c r="BB72" s="159"/>
      <c r="BC72" s="159"/>
      <c r="BD72" s="159"/>
      <c r="BE72" s="159"/>
      <c r="BF72" s="159"/>
      <c r="BG72" s="159"/>
      <c r="BH72" s="159"/>
      <c r="BI72" s="159"/>
      <c r="BJ72" s="159"/>
      <c r="BK72" s="172"/>
      <c r="BL72" s="172"/>
      <c r="BM72" s="186"/>
      <c r="BN72" s="186"/>
      <c r="BO72" s="186"/>
      <c r="BP72" s="186"/>
      <c r="BQ72" s="186"/>
      <c r="BR72" s="159"/>
      <c r="BS72" s="159"/>
    </row>
    <row r="73" spans="1:71" ht="15.75" thickBot="1" x14ac:dyDescent="0.25">
      <c r="A73" s="195"/>
      <c r="B73" s="156"/>
      <c r="C73" s="182"/>
      <c r="D73" s="183"/>
      <c r="E73" s="184"/>
      <c r="F73" s="184"/>
      <c r="G73" s="184"/>
      <c r="H73" s="184"/>
      <c r="I73" s="185"/>
      <c r="J73" s="183"/>
      <c r="K73" s="183"/>
      <c r="L73" s="185"/>
      <c r="M73" s="158"/>
      <c r="N73" s="158"/>
      <c r="O73" s="158"/>
      <c r="P73" s="166"/>
      <c r="Q73" s="166"/>
      <c r="R73" s="166"/>
      <c r="S73" s="166"/>
      <c r="T73" s="159"/>
      <c r="U73" s="180" t="str">
        <f>IF(AND(SUM(X66:X69)=12,COUNTIF(AK66:AK69,VLOOKUP(AJ69,AJ66:AK69,2,FALSE))&gt;1),CONCATENATE("Des nations sont ex-aequos. Classement final de ",AJ69," : "),"")</f>
        <v/>
      </c>
      <c r="V73" s="180"/>
      <c r="W73" s="181"/>
      <c r="X73" s="181"/>
      <c r="Y73" s="181"/>
      <c r="Z73" s="181"/>
      <c r="AA73" s="181"/>
      <c r="AB73" s="181"/>
      <c r="AC73" s="181"/>
      <c r="AD73" s="196"/>
      <c r="AE73" s="172"/>
      <c r="AF73" s="172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72"/>
      <c r="BL73" s="172"/>
      <c r="BM73" s="186"/>
      <c r="BN73" s="186"/>
      <c r="BO73" s="186"/>
      <c r="BP73" s="186"/>
      <c r="BQ73" s="186"/>
      <c r="BR73" s="159"/>
      <c r="BS73" s="159"/>
    </row>
    <row r="74" spans="1:71" ht="15.75" thickBot="1" x14ac:dyDescent="0.25">
      <c r="A74" s="246"/>
      <c r="B74" s="156"/>
      <c r="C74" s="182"/>
      <c r="D74" s="183"/>
      <c r="E74" s="184"/>
      <c r="F74" s="184"/>
      <c r="G74" s="184"/>
      <c r="H74" s="184"/>
      <c r="I74" s="247"/>
      <c r="J74" s="218"/>
      <c r="K74" s="218"/>
      <c r="L74" s="217"/>
      <c r="M74" s="218"/>
      <c r="N74" s="218"/>
      <c r="O74" s="218"/>
      <c r="P74" s="166"/>
      <c r="Q74" s="166"/>
      <c r="R74" s="166"/>
      <c r="S74" s="166"/>
      <c r="T74" s="159"/>
      <c r="U74" s="352" t="str">
        <f>IF(Grille!$A$5="Français","CLASSEMENT DES 3èmes DE GROUPE",IF(Grille!$A$5="Español","MEJORES TERCERO","THIRD-PLACES TEAMS"))</f>
        <v>CLASSEMENT DES 3èmes DE GROUPE</v>
      </c>
      <c r="V74" s="353"/>
      <c r="W74" s="353"/>
      <c r="X74" s="353"/>
      <c r="Y74" s="353"/>
      <c r="Z74" s="353"/>
      <c r="AA74" s="353"/>
      <c r="AB74" s="353"/>
      <c r="AC74" s="353"/>
      <c r="AD74" s="354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172"/>
      <c r="BL74" s="172"/>
      <c r="BM74" s="172"/>
      <c r="BN74" s="172"/>
      <c r="BO74" s="172"/>
      <c r="BP74" s="172"/>
      <c r="BQ74" s="172"/>
      <c r="BR74" s="159"/>
      <c r="BS74" s="159"/>
    </row>
    <row r="75" spans="1:71" ht="15.75" thickBot="1" x14ac:dyDescent="0.25">
      <c r="A75" s="246"/>
      <c r="B75" s="156"/>
      <c r="C75" s="182"/>
      <c r="D75" s="183"/>
      <c r="E75" s="184"/>
      <c r="F75" s="184"/>
      <c r="G75" s="184"/>
      <c r="H75" s="184"/>
      <c r="I75" s="247"/>
      <c r="J75" s="183"/>
      <c r="K75" s="183"/>
      <c r="L75" s="185"/>
      <c r="M75" s="158"/>
      <c r="N75" s="158"/>
      <c r="O75" s="158"/>
      <c r="P75" s="166"/>
      <c r="Q75" s="166"/>
      <c r="R75" s="166"/>
      <c r="S75" s="166"/>
      <c r="T75" s="159"/>
      <c r="U75" s="180"/>
      <c r="V75" s="180"/>
      <c r="W75" s="181"/>
      <c r="X75" s="181"/>
      <c r="Y75" s="181"/>
      <c r="Z75" s="181"/>
      <c r="AA75" s="181"/>
      <c r="AB75" s="181"/>
      <c r="AC75" s="181"/>
      <c r="AD75" s="181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172"/>
      <c r="BL75" s="172"/>
      <c r="BM75" s="172"/>
      <c r="BN75" s="172"/>
      <c r="BO75" s="172"/>
      <c r="BP75" s="172"/>
      <c r="BQ75" s="172"/>
      <c r="BR75" s="159"/>
      <c r="BS75" s="159"/>
    </row>
    <row r="76" spans="1:71" ht="15.75" thickBot="1" x14ac:dyDescent="0.25">
      <c r="A76" s="246"/>
      <c r="B76" s="156"/>
      <c r="C76" s="182"/>
      <c r="D76" s="183"/>
      <c r="E76" s="184"/>
      <c r="F76" s="184"/>
      <c r="G76" s="184"/>
      <c r="H76" s="184"/>
      <c r="I76" s="247"/>
      <c r="J76" s="243"/>
      <c r="K76" s="243"/>
      <c r="L76" s="214"/>
      <c r="M76" s="244"/>
      <c r="N76" s="244"/>
      <c r="O76" s="244"/>
      <c r="P76" s="215"/>
      <c r="Q76" s="215"/>
      <c r="R76" s="215"/>
      <c r="S76" s="215"/>
      <c r="T76" s="172"/>
      <c r="U76" s="259"/>
      <c r="V76" s="260"/>
      <c r="W76" s="293" t="s">
        <v>21</v>
      </c>
      <c r="X76" s="294" t="s">
        <v>22</v>
      </c>
      <c r="Y76" s="294" t="s">
        <v>6</v>
      </c>
      <c r="Z76" s="294" t="s">
        <v>4</v>
      </c>
      <c r="AA76" s="294" t="s">
        <v>23</v>
      </c>
      <c r="AB76" s="294" t="s">
        <v>24</v>
      </c>
      <c r="AC76" s="294" t="s">
        <v>25</v>
      </c>
      <c r="AD76" s="350" t="s">
        <v>26</v>
      </c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172"/>
      <c r="AR76" s="172"/>
      <c r="AS76" s="172"/>
      <c r="AT76" s="172"/>
      <c r="AU76" s="172"/>
      <c r="AV76" s="172"/>
      <c r="AW76" s="172"/>
      <c r="AX76" s="172"/>
      <c r="AY76" s="172"/>
      <c r="AZ76" s="172"/>
      <c r="BA76" s="172"/>
      <c r="BB76" s="172"/>
      <c r="BC76" s="172"/>
      <c r="BD76" s="172"/>
      <c r="BE76" s="172"/>
      <c r="BF76" s="172"/>
      <c r="BG76" s="172"/>
      <c r="BH76" s="172"/>
      <c r="BI76" s="172"/>
      <c r="BJ76" s="172"/>
      <c r="BK76" s="245"/>
      <c r="BL76" s="245"/>
      <c r="BM76" s="245"/>
      <c r="BN76" s="245"/>
      <c r="BO76" s="245"/>
      <c r="BP76" s="245"/>
      <c r="BQ76" s="245"/>
      <c r="BR76" s="159"/>
      <c r="BS76" s="159"/>
    </row>
    <row r="77" spans="1:71" x14ac:dyDescent="0.2">
      <c r="A77" s="246"/>
      <c r="B77" s="156"/>
      <c r="C77" s="163"/>
      <c r="D77" s="204"/>
      <c r="E77" s="159"/>
      <c r="F77" s="159"/>
      <c r="G77" s="159"/>
      <c r="H77" s="159"/>
      <c r="I77" s="204" t="str">
        <f t="shared" ref="I77:I82" si="71">IF(AND(SUM($X$77:$X$82)=18,VLOOKUP(4,$AI$77:$AK$82,3,FALSE)=VLOOKUP(5,$AI$77:$AK$82,3,FALSE),AK77=VLOOKUP(4,$AI$77:$AK$82,3,FALSE)),CONCATENATE("Des nations sont ex-aequos. Classement final de ",AJ77," : "),"")</f>
        <v/>
      </c>
      <c r="J77" s="243"/>
      <c r="K77" s="243"/>
      <c r="L77" s="214"/>
      <c r="M77" s="244"/>
      <c r="N77" s="351"/>
      <c r="O77" s="244"/>
      <c r="P77" s="172"/>
      <c r="Q77" s="172"/>
      <c r="R77" s="172"/>
      <c r="S77" s="172"/>
      <c r="T77" s="172"/>
      <c r="U77" s="293">
        <v>1</v>
      </c>
      <c r="V77" s="297" t="str">
        <f>VLOOKUP(U77,AI77:AS82,2,FALSE)</f>
        <v>Hongrie</v>
      </c>
      <c r="W77" s="293">
        <f t="shared" ref="W77:W82" si="72">(3*Y77)+Z77</f>
        <v>0</v>
      </c>
      <c r="X77" s="294">
        <f t="shared" ref="X77:X82" si="73">SUM(Y77:AA77)</f>
        <v>0</v>
      </c>
      <c r="Y77" s="294">
        <f>VLOOKUP(U77,AI77:AS82,6,FALSE)</f>
        <v>0</v>
      </c>
      <c r="Z77" s="294">
        <f>VLOOKUP(U77,AI77:AS82,7,FALSE)</f>
        <v>0</v>
      </c>
      <c r="AA77" s="294">
        <f>VLOOKUP(U77,AI77:AS82,8,FALSE)</f>
        <v>0</v>
      </c>
      <c r="AB77" s="294">
        <f>VLOOKUP(U77,AI77:AS82,9,FALSE)</f>
        <v>0</v>
      </c>
      <c r="AC77" s="294">
        <f>VLOOKUP(U77,AI77:AS82,10,FALSE)</f>
        <v>0</v>
      </c>
      <c r="AD77" s="298">
        <f t="shared" ref="AD77:AD82" si="74">AB77-AC77</f>
        <v>0</v>
      </c>
      <c r="AE77" s="216">
        <f t="shared" ref="AE77:AE82" si="75">VLOOKUP(U77,$AI$77:$AT$82,12,FALSE)</f>
        <v>1</v>
      </c>
      <c r="AF77" s="216"/>
      <c r="AG77" s="181">
        <f t="shared" ref="AG77:AG82" si="76">(AM77*100000000)+(AS77*100000)+(AQ77*1000)-AH77-(IF(AND(N77&gt;0,N77&lt;7),N77*10,0))</f>
        <v>-1</v>
      </c>
      <c r="AH77" s="216">
        <v>1</v>
      </c>
      <c r="AI77" s="216">
        <f t="shared" ref="AI77:AI82" si="77">RANK(AG77,$AG$77:$AG$82)</f>
        <v>1</v>
      </c>
      <c r="AJ77" s="216" t="str">
        <f>V13</f>
        <v>Hongrie</v>
      </c>
      <c r="AK77" s="181">
        <f t="shared" ref="AK77:AK82" si="78">(AM77*100000000)+(AS77*100000)+(AQ77*1000)</f>
        <v>0</v>
      </c>
      <c r="AL77" s="216">
        <f>X13</f>
        <v>0</v>
      </c>
      <c r="AM77" s="216">
        <f>W13</f>
        <v>0</v>
      </c>
      <c r="AN77" s="216">
        <f t="shared" ref="AN77:AS77" si="79">Y13</f>
        <v>0</v>
      </c>
      <c r="AO77" s="216">
        <f t="shared" si="79"/>
        <v>0</v>
      </c>
      <c r="AP77" s="216">
        <f t="shared" si="79"/>
        <v>0</v>
      </c>
      <c r="AQ77" s="216">
        <f t="shared" si="79"/>
        <v>0</v>
      </c>
      <c r="AR77" s="216">
        <f t="shared" si="79"/>
        <v>0</v>
      </c>
      <c r="AS77" s="216">
        <f t="shared" si="79"/>
        <v>0</v>
      </c>
      <c r="AT77" s="216">
        <v>1</v>
      </c>
      <c r="AU77" s="172"/>
      <c r="AV77" s="172"/>
      <c r="AW77" s="172"/>
      <c r="AX77" s="172"/>
      <c r="AY77" s="172"/>
      <c r="AZ77" s="172"/>
      <c r="BA77" s="172"/>
      <c r="BB77" s="172"/>
      <c r="BC77" s="172"/>
      <c r="BD77" s="172"/>
      <c r="BE77" s="172"/>
      <c r="BF77" s="172"/>
      <c r="BG77" s="172"/>
      <c r="BH77" s="172"/>
      <c r="BI77" s="172"/>
      <c r="BJ77" s="172"/>
      <c r="BK77" s="245"/>
      <c r="BL77" s="245"/>
      <c r="BM77" s="245"/>
      <c r="BN77" s="245"/>
      <c r="BO77" s="245"/>
      <c r="BP77" s="245"/>
      <c r="BQ77" s="245"/>
      <c r="BR77" s="159"/>
      <c r="BS77" s="159"/>
    </row>
    <row r="78" spans="1:71" x14ac:dyDescent="0.2">
      <c r="A78" s="246"/>
      <c r="B78" s="156"/>
      <c r="C78" s="163"/>
      <c r="D78" s="204"/>
      <c r="E78" s="159"/>
      <c r="F78" s="159"/>
      <c r="G78" s="159"/>
      <c r="H78" s="159"/>
      <c r="I78" s="204" t="str">
        <f t="shared" si="71"/>
        <v/>
      </c>
      <c r="J78" s="243"/>
      <c r="K78" s="243"/>
      <c r="L78" s="214"/>
      <c r="M78" s="244"/>
      <c r="N78" s="351"/>
      <c r="O78" s="244"/>
      <c r="P78" s="172"/>
      <c r="Q78" s="172"/>
      <c r="R78" s="172"/>
      <c r="S78" s="172"/>
      <c r="T78" s="172"/>
      <c r="U78" s="321">
        <v>2</v>
      </c>
      <c r="V78" s="322" t="str">
        <f>VLOOKUP(U78,AI77:AS82,2,FALSE)</f>
        <v>Italie</v>
      </c>
      <c r="W78" s="321">
        <f t="shared" si="72"/>
        <v>0</v>
      </c>
      <c r="X78" s="323">
        <f t="shared" si="73"/>
        <v>0</v>
      </c>
      <c r="Y78" s="323">
        <f>VLOOKUP(U78,AI77:AS82,6,FALSE)</f>
        <v>0</v>
      </c>
      <c r="Z78" s="323">
        <f>VLOOKUP(U78,AI77:AS82,7,FALSE)</f>
        <v>0</v>
      </c>
      <c r="AA78" s="323">
        <f>VLOOKUP(U78,AI77:AS82,8,FALSE)</f>
        <v>0</v>
      </c>
      <c r="AB78" s="323">
        <f>VLOOKUP(U78,AI77:AS82,9,FALSE)</f>
        <v>0</v>
      </c>
      <c r="AC78" s="323">
        <f>VLOOKUP(U78,AI77:AS82,10,FALSE)</f>
        <v>0</v>
      </c>
      <c r="AD78" s="324">
        <f t="shared" si="74"/>
        <v>0</v>
      </c>
      <c r="AE78" s="216">
        <f t="shared" si="75"/>
        <v>2</v>
      </c>
      <c r="AF78" s="216"/>
      <c r="AG78" s="181">
        <f t="shared" si="76"/>
        <v>-2</v>
      </c>
      <c r="AH78" s="216">
        <v>2</v>
      </c>
      <c r="AI78" s="216">
        <f t="shared" si="77"/>
        <v>2</v>
      </c>
      <c r="AJ78" s="216" t="str">
        <f>V24</f>
        <v>Italie</v>
      </c>
      <c r="AK78" s="181">
        <f t="shared" si="78"/>
        <v>0</v>
      </c>
      <c r="AL78" s="216">
        <f>X24</f>
        <v>0</v>
      </c>
      <c r="AM78" s="216">
        <f>W24</f>
        <v>0</v>
      </c>
      <c r="AN78" s="216">
        <f t="shared" ref="AN78:AS78" si="80">Y24</f>
        <v>0</v>
      </c>
      <c r="AO78" s="216">
        <f t="shared" si="80"/>
        <v>0</v>
      </c>
      <c r="AP78" s="216">
        <f t="shared" si="80"/>
        <v>0</v>
      </c>
      <c r="AQ78" s="216">
        <f t="shared" si="80"/>
        <v>0</v>
      </c>
      <c r="AR78" s="216">
        <f t="shared" si="80"/>
        <v>0</v>
      </c>
      <c r="AS78" s="216">
        <f t="shared" si="80"/>
        <v>0</v>
      </c>
      <c r="AT78" s="216">
        <v>2</v>
      </c>
      <c r="AU78" s="172"/>
      <c r="AV78" s="172"/>
      <c r="AW78" s="172"/>
      <c r="AX78" s="172"/>
      <c r="AY78" s="172"/>
      <c r="AZ78" s="172"/>
      <c r="BA78" s="172"/>
      <c r="BB78" s="172"/>
      <c r="BC78" s="172"/>
      <c r="BD78" s="172"/>
      <c r="BE78" s="172"/>
      <c r="BF78" s="172"/>
      <c r="BG78" s="172"/>
      <c r="BH78" s="172"/>
      <c r="BI78" s="172"/>
      <c r="BJ78" s="172"/>
      <c r="BK78" s="245"/>
      <c r="BL78" s="245"/>
      <c r="BM78" s="245"/>
      <c r="BN78" s="245"/>
      <c r="BO78" s="245"/>
      <c r="BP78" s="245"/>
      <c r="BQ78" s="245"/>
      <c r="BR78" s="159"/>
      <c r="BS78" s="159"/>
    </row>
    <row r="79" spans="1:71" x14ac:dyDescent="0.2">
      <c r="A79" s="246"/>
      <c r="B79" s="156"/>
      <c r="C79" s="163"/>
      <c r="D79" s="204"/>
      <c r="E79" s="159"/>
      <c r="F79" s="159"/>
      <c r="G79" s="159"/>
      <c r="H79" s="159"/>
      <c r="I79" s="204" t="str">
        <f t="shared" si="71"/>
        <v/>
      </c>
      <c r="J79" s="243"/>
      <c r="K79" s="243"/>
      <c r="L79" s="214"/>
      <c r="M79" s="244"/>
      <c r="N79" s="351"/>
      <c r="O79" s="244"/>
      <c r="P79" s="172"/>
      <c r="Q79" s="172"/>
      <c r="R79" s="172"/>
      <c r="S79" s="172"/>
      <c r="T79" s="172"/>
      <c r="U79" s="321">
        <v>3</v>
      </c>
      <c r="V79" s="322" t="str">
        <f>VLOOKUP(U79,AI77:AS82,2,FALSE)</f>
        <v>Serbie</v>
      </c>
      <c r="W79" s="321">
        <f t="shared" si="72"/>
        <v>0</v>
      </c>
      <c r="X79" s="323">
        <f t="shared" si="73"/>
        <v>0</v>
      </c>
      <c r="Y79" s="323">
        <f>VLOOKUP(U79,AI77:AS82,6,FALSE)</f>
        <v>0</v>
      </c>
      <c r="Z79" s="323">
        <f>VLOOKUP(U79,AI77:AS82,7,FALSE)</f>
        <v>0</v>
      </c>
      <c r="AA79" s="323">
        <f>VLOOKUP(U79,AI77:AS82,8,FALSE)</f>
        <v>0</v>
      </c>
      <c r="AB79" s="323">
        <f>VLOOKUP(U79,AI77:AS82,9,FALSE)</f>
        <v>0</v>
      </c>
      <c r="AC79" s="323">
        <f>VLOOKUP(U79,AI77:AS82,10,FALSE)</f>
        <v>0</v>
      </c>
      <c r="AD79" s="324">
        <f t="shared" si="74"/>
        <v>0</v>
      </c>
      <c r="AE79" s="216">
        <f t="shared" si="75"/>
        <v>3</v>
      </c>
      <c r="AF79" s="216"/>
      <c r="AG79" s="181">
        <f t="shared" si="76"/>
        <v>-3</v>
      </c>
      <c r="AH79" s="216">
        <v>3</v>
      </c>
      <c r="AI79" s="216">
        <f t="shared" si="77"/>
        <v>3</v>
      </c>
      <c r="AJ79" s="216" t="str">
        <f>V35</f>
        <v>Serbie</v>
      </c>
      <c r="AK79" s="181">
        <f t="shared" si="78"/>
        <v>0</v>
      </c>
      <c r="AL79" s="216">
        <f>X35</f>
        <v>0</v>
      </c>
      <c r="AM79" s="216">
        <f>W35</f>
        <v>0</v>
      </c>
      <c r="AN79" s="216">
        <f t="shared" ref="AN79:AS79" si="81">Y35</f>
        <v>0</v>
      </c>
      <c r="AO79" s="216">
        <f t="shared" si="81"/>
        <v>0</v>
      </c>
      <c r="AP79" s="216">
        <f t="shared" si="81"/>
        <v>0</v>
      </c>
      <c r="AQ79" s="216">
        <f t="shared" si="81"/>
        <v>0</v>
      </c>
      <c r="AR79" s="216">
        <f t="shared" si="81"/>
        <v>0</v>
      </c>
      <c r="AS79" s="216">
        <f t="shared" si="81"/>
        <v>0</v>
      </c>
      <c r="AT79" s="216">
        <v>3</v>
      </c>
      <c r="AU79" s="172"/>
      <c r="AV79" s="172"/>
      <c r="AW79" s="172"/>
      <c r="AX79" s="172"/>
      <c r="AY79" s="172"/>
      <c r="AZ79" s="172"/>
      <c r="BA79" s="172"/>
      <c r="BB79" s="172"/>
      <c r="BC79" s="172"/>
      <c r="BD79" s="172"/>
      <c r="BE79" s="172"/>
      <c r="BF79" s="172"/>
      <c r="BG79" s="172"/>
      <c r="BH79" s="172"/>
      <c r="BI79" s="172"/>
      <c r="BJ79" s="172"/>
      <c r="BK79" s="245"/>
      <c r="BL79" s="245"/>
      <c r="BM79" s="245"/>
      <c r="BN79" s="245"/>
      <c r="BO79" s="245"/>
      <c r="BP79" s="245"/>
      <c r="BQ79" s="245"/>
      <c r="BR79" s="159"/>
      <c r="BS79" s="159"/>
    </row>
    <row r="80" spans="1:71" ht="15.75" thickBot="1" x14ac:dyDescent="0.25">
      <c r="A80" s="246"/>
      <c r="B80" s="156"/>
      <c r="C80" s="163"/>
      <c r="D80" s="204"/>
      <c r="E80" s="159"/>
      <c r="F80" s="159"/>
      <c r="G80" s="159"/>
      <c r="H80" s="159"/>
      <c r="I80" s="204" t="str">
        <f t="shared" si="71"/>
        <v/>
      </c>
      <c r="J80" s="243"/>
      <c r="K80" s="243"/>
      <c r="L80" s="214"/>
      <c r="M80" s="244"/>
      <c r="N80" s="351"/>
      <c r="O80" s="244"/>
      <c r="P80" s="172"/>
      <c r="Q80" s="172"/>
      <c r="R80" s="172"/>
      <c r="S80" s="172"/>
      <c r="T80" s="172"/>
      <c r="U80" s="299">
        <v>4</v>
      </c>
      <c r="V80" s="300" t="str">
        <f>VLOOKUP(U80,AI77:AS82,2,FALSE)</f>
        <v>Autriche</v>
      </c>
      <c r="W80" s="299">
        <f t="shared" si="72"/>
        <v>0</v>
      </c>
      <c r="X80" s="301">
        <f t="shared" si="73"/>
        <v>0</v>
      </c>
      <c r="Y80" s="301">
        <f>VLOOKUP(U80,AI77:AS82,6,FALSE)</f>
        <v>0</v>
      </c>
      <c r="Z80" s="301">
        <f>VLOOKUP(U80,AI77:AS82,7,FALSE)</f>
        <v>0</v>
      </c>
      <c r="AA80" s="301">
        <f>VLOOKUP(U80,AI77:AS82,8,FALSE)</f>
        <v>0</v>
      </c>
      <c r="AB80" s="301">
        <f>VLOOKUP(U80,AI77:AS82,9,FALSE)</f>
        <v>0</v>
      </c>
      <c r="AC80" s="301">
        <f>VLOOKUP(U80,AI77:AS82,10,FALSE)</f>
        <v>0</v>
      </c>
      <c r="AD80" s="302">
        <f t="shared" si="74"/>
        <v>0</v>
      </c>
      <c r="AE80" s="216">
        <f t="shared" si="75"/>
        <v>4</v>
      </c>
      <c r="AF80" s="216"/>
      <c r="AG80" s="181">
        <f t="shared" si="76"/>
        <v>-4</v>
      </c>
      <c r="AH80" s="216">
        <v>4</v>
      </c>
      <c r="AI80" s="216">
        <f t="shared" si="77"/>
        <v>4</v>
      </c>
      <c r="AJ80" s="216" t="str">
        <f>V46</f>
        <v>Autriche</v>
      </c>
      <c r="AK80" s="181">
        <f t="shared" si="78"/>
        <v>0</v>
      </c>
      <c r="AL80" s="216">
        <f>X46</f>
        <v>0</v>
      </c>
      <c r="AM80" s="216">
        <f>W46</f>
        <v>0</v>
      </c>
      <c r="AN80" s="216">
        <f t="shared" ref="AN80:AS80" si="82">Y46</f>
        <v>0</v>
      </c>
      <c r="AO80" s="216">
        <f t="shared" si="82"/>
        <v>0</v>
      </c>
      <c r="AP80" s="216">
        <f t="shared" si="82"/>
        <v>0</v>
      </c>
      <c r="AQ80" s="216">
        <f t="shared" si="82"/>
        <v>0</v>
      </c>
      <c r="AR80" s="216">
        <f t="shared" si="82"/>
        <v>0</v>
      </c>
      <c r="AS80" s="216">
        <f t="shared" si="82"/>
        <v>0</v>
      </c>
      <c r="AT80" s="216">
        <v>4</v>
      </c>
      <c r="AU80" s="172"/>
      <c r="AV80" s="172"/>
      <c r="AW80" s="172"/>
      <c r="AX80" s="172"/>
      <c r="AY80" s="172"/>
      <c r="AZ80" s="172"/>
      <c r="BA80" s="172"/>
      <c r="BB80" s="172"/>
      <c r="BC80" s="172"/>
      <c r="BD80" s="172"/>
      <c r="BE80" s="172"/>
      <c r="BF80" s="172"/>
      <c r="BG80" s="172"/>
      <c r="BH80" s="172"/>
      <c r="BI80" s="172"/>
      <c r="BJ80" s="172"/>
      <c r="BK80" s="245"/>
      <c r="BL80" s="245"/>
      <c r="BM80" s="245"/>
      <c r="BN80" s="245"/>
      <c r="BO80" s="245"/>
      <c r="BP80" s="245"/>
      <c r="BQ80" s="245"/>
      <c r="BR80" s="159"/>
      <c r="BS80" s="159"/>
    </row>
    <row r="81" spans="1:71" x14ac:dyDescent="0.2">
      <c r="A81" s="246"/>
      <c r="B81" s="156"/>
      <c r="C81" s="163"/>
      <c r="D81" s="204"/>
      <c r="E81" s="159"/>
      <c r="F81" s="159"/>
      <c r="G81" s="159"/>
      <c r="H81" s="159"/>
      <c r="I81" s="204" t="str">
        <f t="shared" si="71"/>
        <v/>
      </c>
      <c r="J81" s="243"/>
      <c r="K81" s="243"/>
      <c r="L81" s="214"/>
      <c r="M81" s="244"/>
      <c r="N81" s="351"/>
      <c r="O81" s="244"/>
      <c r="P81" s="172"/>
      <c r="Q81" s="172"/>
      <c r="R81" s="172"/>
      <c r="S81" s="172"/>
      <c r="T81" s="172"/>
      <c r="U81" s="303">
        <v>5</v>
      </c>
      <c r="V81" s="304" t="str">
        <f>VLOOKUP(U81,AI77:AS82,2,FALSE)</f>
        <v>Roumanie</v>
      </c>
      <c r="W81" s="303">
        <f t="shared" si="72"/>
        <v>0</v>
      </c>
      <c r="X81" s="305">
        <f t="shared" si="73"/>
        <v>0</v>
      </c>
      <c r="Y81" s="305">
        <f>VLOOKUP(U81,AI77:AS82,6,FALSE)</f>
        <v>0</v>
      </c>
      <c r="Z81" s="305">
        <f>VLOOKUP(U81,AI77:AS82,7,FALSE)</f>
        <v>0</v>
      </c>
      <c r="AA81" s="305">
        <f>VLOOKUP(U81,AI77:AS82,8,FALSE)</f>
        <v>0</v>
      </c>
      <c r="AB81" s="305">
        <f>VLOOKUP(U81,AI77:AS82,9,FALSE)</f>
        <v>0</v>
      </c>
      <c r="AC81" s="305">
        <f>VLOOKUP(U81,AI77:AS82,10,FALSE)</f>
        <v>0</v>
      </c>
      <c r="AD81" s="306">
        <f t="shared" si="74"/>
        <v>0</v>
      </c>
      <c r="AE81" s="216">
        <f t="shared" si="75"/>
        <v>5</v>
      </c>
      <c r="AF81" s="216"/>
      <c r="AG81" s="181">
        <f t="shared" si="76"/>
        <v>-5</v>
      </c>
      <c r="AH81" s="216">
        <v>5</v>
      </c>
      <c r="AI81" s="216">
        <f t="shared" si="77"/>
        <v>5</v>
      </c>
      <c r="AJ81" s="216" t="str">
        <f>V57</f>
        <v>Roumanie</v>
      </c>
      <c r="AK81" s="181">
        <f t="shared" si="78"/>
        <v>0</v>
      </c>
      <c r="AL81" s="216">
        <f>X57</f>
        <v>0</v>
      </c>
      <c r="AM81" s="216">
        <f>W57</f>
        <v>0</v>
      </c>
      <c r="AN81" s="216">
        <f t="shared" ref="AN81:AS81" si="83">Y57</f>
        <v>0</v>
      </c>
      <c r="AO81" s="216">
        <f t="shared" si="83"/>
        <v>0</v>
      </c>
      <c r="AP81" s="216">
        <f t="shared" si="83"/>
        <v>0</v>
      </c>
      <c r="AQ81" s="216">
        <f t="shared" si="83"/>
        <v>0</v>
      </c>
      <c r="AR81" s="216">
        <f t="shared" si="83"/>
        <v>0</v>
      </c>
      <c r="AS81" s="216">
        <f t="shared" si="83"/>
        <v>0</v>
      </c>
      <c r="AT81" s="216">
        <v>5</v>
      </c>
      <c r="AU81" s="172"/>
      <c r="AV81" s="172"/>
      <c r="AW81" s="172"/>
      <c r="AX81" s="172"/>
      <c r="AY81" s="172"/>
      <c r="AZ81" s="172"/>
      <c r="BA81" s="172"/>
      <c r="BB81" s="172"/>
      <c r="BC81" s="172"/>
      <c r="BD81" s="172"/>
      <c r="BE81" s="172"/>
      <c r="BF81" s="172"/>
      <c r="BG81" s="172"/>
      <c r="BH81" s="172"/>
      <c r="BI81" s="172"/>
      <c r="BJ81" s="172"/>
      <c r="BK81" s="172"/>
      <c r="BL81" s="172"/>
      <c r="BM81" s="172"/>
      <c r="BN81" s="172"/>
      <c r="BO81" s="172"/>
      <c r="BP81" s="172"/>
      <c r="BQ81" s="172"/>
      <c r="BR81" s="159"/>
      <c r="BS81" s="159"/>
    </row>
    <row r="82" spans="1:71" ht="15.75" thickBot="1" x14ac:dyDescent="0.25">
      <c r="A82" s="246"/>
      <c r="B82" s="156"/>
      <c r="C82" s="163"/>
      <c r="D82" s="204"/>
      <c r="E82" s="159"/>
      <c r="F82" s="159"/>
      <c r="G82" s="159"/>
      <c r="H82" s="159"/>
      <c r="I82" s="204" t="str">
        <f t="shared" si="71"/>
        <v/>
      </c>
      <c r="J82" s="158"/>
      <c r="K82" s="158"/>
      <c r="L82" s="160"/>
      <c r="M82" s="158"/>
      <c r="N82" s="351"/>
      <c r="O82" s="158"/>
      <c r="P82" s="159"/>
      <c r="Q82" s="159"/>
      <c r="R82" s="159"/>
      <c r="S82" s="159"/>
      <c r="T82" s="159"/>
      <c r="U82" s="307">
        <v>6</v>
      </c>
      <c r="V82" s="308" t="str">
        <f>VLOOKUP(U82,AI77:AS82,2,FALSE)</f>
        <v>Portugal</v>
      </c>
      <c r="W82" s="307">
        <f t="shared" si="72"/>
        <v>0</v>
      </c>
      <c r="X82" s="309">
        <f t="shared" si="73"/>
        <v>0</v>
      </c>
      <c r="Y82" s="309">
        <f>VLOOKUP(U82,AI77:AS82,6,FALSE)</f>
        <v>0</v>
      </c>
      <c r="Z82" s="309">
        <f>VLOOKUP(U82,AI77:AS82,7,FALSE)</f>
        <v>0</v>
      </c>
      <c r="AA82" s="309">
        <f>VLOOKUP(U82,AI77:AS82,8,FALSE)</f>
        <v>0</v>
      </c>
      <c r="AB82" s="309">
        <f>VLOOKUP(U82,AI77:AS82,9,FALSE)</f>
        <v>0</v>
      </c>
      <c r="AC82" s="309">
        <f>VLOOKUP(U82,AI77:AS82,10,FALSE)</f>
        <v>0</v>
      </c>
      <c r="AD82" s="310">
        <f t="shared" si="74"/>
        <v>0</v>
      </c>
      <c r="AE82" s="336">
        <f t="shared" si="75"/>
        <v>6</v>
      </c>
      <c r="AF82" s="336"/>
      <c r="AG82" s="176">
        <f t="shared" si="76"/>
        <v>-6</v>
      </c>
      <c r="AH82" s="336">
        <v>6</v>
      </c>
      <c r="AI82" s="336">
        <f t="shared" si="77"/>
        <v>6</v>
      </c>
      <c r="AJ82" s="336" t="str">
        <f>V68</f>
        <v>Portugal</v>
      </c>
      <c r="AK82" s="176">
        <f t="shared" si="78"/>
        <v>0</v>
      </c>
      <c r="AL82" s="336">
        <f>X68</f>
        <v>0</v>
      </c>
      <c r="AM82" s="336">
        <f>W68</f>
        <v>0</v>
      </c>
      <c r="AN82" s="336">
        <f t="shared" ref="AN82:AS82" si="84">Y68</f>
        <v>0</v>
      </c>
      <c r="AO82" s="336">
        <f t="shared" si="84"/>
        <v>0</v>
      </c>
      <c r="AP82" s="336">
        <f t="shared" si="84"/>
        <v>0</v>
      </c>
      <c r="AQ82" s="336">
        <f t="shared" si="84"/>
        <v>0</v>
      </c>
      <c r="AR82" s="336">
        <f t="shared" si="84"/>
        <v>0</v>
      </c>
      <c r="AS82" s="336">
        <f t="shared" si="84"/>
        <v>0</v>
      </c>
      <c r="AT82" s="336">
        <v>6</v>
      </c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159"/>
      <c r="BL82" s="159"/>
      <c r="BM82" s="159"/>
      <c r="BN82" s="159"/>
      <c r="BO82" s="159"/>
      <c r="BP82" s="159"/>
      <c r="BQ82" s="159"/>
      <c r="BR82" s="159"/>
      <c r="BS82" s="159"/>
    </row>
    <row r="83" spans="1:71" ht="24" customHeight="1" x14ac:dyDescent="0.2">
      <c r="A83" s="246"/>
      <c r="B83" s="156"/>
      <c r="C83" s="163"/>
      <c r="D83" s="158"/>
      <c r="E83" s="159"/>
      <c r="F83" s="159"/>
      <c r="G83" s="159"/>
      <c r="H83" s="159"/>
      <c r="I83" s="247"/>
      <c r="J83" s="158"/>
      <c r="K83" s="158"/>
      <c r="L83" s="160"/>
      <c r="M83" s="158"/>
      <c r="N83" s="158"/>
      <c r="O83" s="158"/>
      <c r="P83" s="159"/>
      <c r="Q83" s="159"/>
      <c r="R83" s="159"/>
      <c r="S83" s="159"/>
      <c r="T83" s="159"/>
      <c r="U83" s="158"/>
      <c r="V83" s="164"/>
      <c r="W83" s="158"/>
      <c r="X83" s="158"/>
      <c r="Y83" s="158"/>
      <c r="Z83" s="158"/>
      <c r="AA83" s="158"/>
      <c r="AB83" s="158"/>
      <c r="AC83" s="158"/>
      <c r="AD83" s="158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159"/>
      <c r="BL83" s="159"/>
      <c r="BM83" s="159"/>
      <c r="BN83" s="159"/>
      <c r="BO83" s="159"/>
      <c r="BP83" s="159"/>
      <c r="BQ83" s="159"/>
      <c r="BR83" s="159"/>
      <c r="BS83" s="159"/>
    </row>
    <row r="84" spans="1:71" hidden="1" x14ac:dyDescent="0.2">
      <c r="AE84" s="208"/>
      <c r="AF84" s="208"/>
      <c r="AG84" s="208"/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  <c r="BI84" s="208"/>
      <c r="BJ84" s="208"/>
    </row>
    <row r="85" spans="1:71" hidden="1" x14ac:dyDescent="0.2">
      <c r="I85" s="230"/>
      <c r="J85" s="231"/>
      <c r="K85" s="231"/>
      <c r="L85" s="230"/>
      <c r="M85" s="231"/>
      <c r="N85" s="231"/>
      <c r="O85" s="231"/>
      <c r="V85" s="209" t="str">
        <f>CONCATENATE(SMALL($AE$77:$AE$80,1),SMALL($AE$77:$AE$80,2),SMALL($AE$77:$AE$80,3),SMALL($AE$77:$AE$80,4))</f>
        <v>1234</v>
      </c>
      <c r="W85" s="210" t="str">
        <f>VLOOKUP(V85,AJ87:AL101,3,FALSE)</f>
        <v>Hongrie</v>
      </c>
      <c r="X85" s="210" t="str">
        <f>VLOOKUP(V85,AJ87:AM101,4,FALSE)</f>
        <v>Autriche</v>
      </c>
      <c r="Y85" s="210" t="str">
        <f>VLOOKUP(V85,AJ87:AN101,5,FALSE)</f>
        <v>Italie</v>
      </c>
      <c r="Z85" s="210" t="str">
        <f>VLOOKUP(V85,AJ87:AO101,6,FALSE)</f>
        <v>Serbie</v>
      </c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  <c r="BI85" s="208"/>
      <c r="BJ85" s="208"/>
    </row>
    <row r="86" spans="1:71" hidden="1" x14ac:dyDescent="0.2">
      <c r="AE86" s="208"/>
      <c r="AF86" s="208"/>
      <c r="AG86" s="208"/>
      <c r="AH86" s="208"/>
      <c r="AI86" s="208"/>
      <c r="AJ86" s="211"/>
      <c r="AK86" s="211"/>
      <c r="AL86" s="211" t="s">
        <v>192</v>
      </c>
      <c r="AM86" s="211" t="s">
        <v>193</v>
      </c>
      <c r="AN86" s="211" t="s">
        <v>194</v>
      </c>
      <c r="AO86" s="211" t="s">
        <v>195</v>
      </c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  <c r="BI86" s="208"/>
      <c r="BJ86" s="208"/>
    </row>
    <row r="87" spans="1:71" hidden="1" x14ac:dyDescent="0.2">
      <c r="I87" s="223"/>
      <c r="J87" s="234"/>
      <c r="K87" s="235"/>
      <c r="L87" s="223"/>
      <c r="M87" s="220"/>
      <c r="N87" s="220"/>
      <c r="O87" s="220"/>
      <c r="P87" s="225"/>
      <c r="Q87" s="225"/>
      <c r="R87" s="225"/>
      <c r="S87" s="225"/>
      <c r="T87" s="225"/>
      <c r="U87" s="224"/>
      <c r="V87" s="226"/>
      <c r="W87" s="220"/>
      <c r="X87" s="220"/>
      <c r="Y87" s="220"/>
      <c r="Z87" s="220"/>
      <c r="AA87" s="220"/>
      <c r="AB87" s="220"/>
      <c r="AC87" s="220"/>
      <c r="AD87" s="220"/>
      <c r="AE87" s="225"/>
      <c r="AF87" s="225"/>
      <c r="AG87" s="225"/>
      <c r="AH87" s="225"/>
      <c r="AI87" s="225"/>
      <c r="AJ87" s="227" t="s">
        <v>196</v>
      </c>
      <c r="AK87" s="228"/>
      <c r="AL87" s="229" t="str">
        <f>V13</f>
        <v>Hongrie</v>
      </c>
      <c r="AM87" s="229" t="str">
        <f>V46</f>
        <v>Autriche</v>
      </c>
      <c r="AN87" s="229" t="str">
        <f>V24</f>
        <v>Italie</v>
      </c>
      <c r="AO87" s="229" t="str">
        <f>V35</f>
        <v>Serbie</v>
      </c>
      <c r="AP87" s="225"/>
      <c r="AQ87" s="225"/>
      <c r="AR87" s="225"/>
      <c r="AS87" s="225"/>
      <c r="AT87" s="225"/>
      <c r="AU87" s="225"/>
      <c r="AV87" s="225"/>
      <c r="AW87" s="225"/>
      <c r="AX87" s="225"/>
      <c r="AY87" s="225"/>
      <c r="AZ87" s="225"/>
      <c r="BA87" s="225"/>
      <c r="BB87" s="225"/>
      <c r="BC87" s="225"/>
      <c r="BD87" s="225"/>
      <c r="BE87" s="225"/>
      <c r="BF87" s="225"/>
      <c r="BG87" s="225"/>
      <c r="BH87" s="225"/>
      <c r="BI87" s="225"/>
      <c r="BJ87" s="225"/>
      <c r="BK87" s="222"/>
      <c r="BL87" s="222"/>
      <c r="BM87" s="222"/>
      <c r="BN87" s="222"/>
      <c r="BO87" s="222"/>
      <c r="BP87" s="222"/>
      <c r="BQ87" s="222"/>
    </row>
    <row r="88" spans="1:71" hidden="1" x14ac:dyDescent="0.2">
      <c r="I88" s="223"/>
      <c r="J88" s="236"/>
      <c r="K88" s="237"/>
      <c r="L88" s="223"/>
      <c r="M88" s="220"/>
      <c r="N88" s="220"/>
      <c r="O88" s="220"/>
      <c r="P88" s="225"/>
      <c r="Q88" s="225"/>
      <c r="R88" s="225"/>
      <c r="S88" s="225"/>
      <c r="T88" s="225"/>
      <c r="U88" s="220"/>
      <c r="V88" s="233"/>
      <c r="W88" s="220"/>
      <c r="X88" s="220"/>
      <c r="Y88" s="220"/>
      <c r="Z88" s="220"/>
      <c r="AA88" s="220"/>
      <c r="AB88" s="220"/>
      <c r="AC88" s="220"/>
      <c r="AD88" s="220"/>
      <c r="AE88" s="225"/>
      <c r="AF88" s="225"/>
      <c r="AG88" s="225"/>
      <c r="AH88" s="225"/>
      <c r="AI88" s="225"/>
      <c r="AJ88" s="227" t="s">
        <v>197</v>
      </c>
      <c r="AK88" s="228"/>
      <c r="AL88" s="229" t="str">
        <f>V13</f>
        <v>Hongrie</v>
      </c>
      <c r="AM88" s="229" t="str">
        <f>V57</f>
        <v>Roumanie</v>
      </c>
      <c r="AN88" s="229" t="str">
        <f>V24</f>
        <v>Italie</v>
      </c>
      <c r="AO88" s="229" t="str">
        <f>V35</f>
        <v>Serbie</v>
      </c>
      <c r="AP88" s="225"/>
      <c r="AQ88" s="225"/>
      <c r="AR88" s="225"/>
      <c r="AS88" s="225"/>
      <c r="AT88" s="225"/>
      <c r="AU88" s="225"/>
      <c r="AV88" s="225"/>
      <c r="AW88" s="225"/>
      <c r="AX88" s="225"/>
      <c r="AY88" s="225"/>
      <c r="AZ88" s="225"/>
      <c r="BA88" s="225"/>
      <c r="BB88" s="225"/>
      <c r="BC88" s="225"/>
      <c r="BD88" s="225"/>
      <c r="BE88" s="225"/>
      <c r="BF88" s="225"/>
      <c r="BG88" s="225"/>
      <c r="BH88" s="225"/>
      <c r="BI88" s="225"/>
      <c r="BJ88" s="225"/>
      <c r="BK88" s="225"/>
      <c r="BL88" s="225"/>
      <c r="BM88" s="221"/>
      <c r="BN88" s="221"/>
      <c r="BO88" s="221"/>
      <c r="BP88" s="221"/>
      <c r="BQ88" s="221"/>
    </row>
    <row r="89" spans="1:71" hidden="1" x14ac:dyDescent="0.2">
      <c r="I89" s="223"/>
      <c r="J89" s="236"/>
      <c r="K89" s="237"/>
      <c r="L89" s="223"/>
      <c r="M89" s="220"/>
      <c r="N89" s="220"/>
      <c r="O89" s="220"/>
      <c r="P89" s="225"/>
      <c r="Q89" s="225"/>
      <c r="R89" s="225"/>
      <c r="S89" s="225"/>
      <c r="T89" s="225"/>
      <c r="U89" s="220"/>
      <c r="V89" s="233"/>
      <c r="W89" s="220"/>
      <c r="X89" s="220"/>
      <c r="Y89" s="220"/>
      <c r="Z89" s="220"/>
      <c r="AA89" s="220"/>
      <c r="AB89" s="220"/>
      <c r="AC89" s="220"/>
      <c r="AD89" s="220"/>
      <c r="AE89" s="225"/>
      <c r="AF89" s="225"/>
      <c r="AG89" s="225"/>
      <c r="AH89" s="225"/>
      <c r="AI89" s="225"/>
      <c r="AJ89" s="227" t="s">
        <v>198</v>
      </c>
      <c r="AK89" s="228"/>
      <c r="AL89" s="229" t="str">
        <f>V13</f>
        <v>Hongrie</v>
      </c>
      <c r="AM89" s="229" t="str">
        <f>V68</f>
        <v>Portugal</v>
      </c>
      <c r="AN89" s="229" t="str">
        <f>V24</f>
        <v>Italie</v>
      </c>
      <c r="AO89" s="229" t="str">
        <f>V35</f>
        <v>Serbie</v>
      </c>
      <c r="AP89" s="225"/>
      <c r="AQ89" s="225"/>
      <c r="AR89" s="225"/>
      <c r="AS89" s="225"/>
      <c r="AT89" s="225"/>
      <c r="AU89" s="225"/>
      <c r="AV89" s="225"/>
      <c r="AW89" s="225"/>
      <c r="AX89" s="225"/>
      <c r="AY89" s="225"/>
      <c r="AZ89" s="225"/>
      <c r="BA89" s="225"/>
      <c r="BB89" s="225"/>
      <c r="BC89" s="225"/>
      <c r="BD89" s="225"/>
      <c r="BE89" s="225"/>
      <c r="BF89" s="225"/>
      <c r="BG89" s="225"/>
      <c r="BH89" s="225"/>
      <c r="BI89" s="225"/>
      <c r="BJ89" s="225"/>
      <c r="BK89" s="225"/>
      <c r="BL89" s="225"/>
      <c r="BM89" s="221"/>
      <c r="BN89" s="221"/>
      <c r="BO89" s="221"/>
      <c r="BP89" s="221"/>
      <c r="BQ89" s="221"/>
    </row>
    <row r="90" spans="1:71" hidden="1" x14ac:dyDescent="0.2">
      <c r="I90" s="223"/>
      <c r="J90" s="236"/>
      <c r="K90" s="237"/>
      <c r="L90" s="223"/>
      <c r="M90" s="220"/>
      <c r="N90" s="220"/>
      <c r="O90" s="220"/>
      <c r="P90" s="225"/>
      <c r="Q90" s="225"/>
      <c r="R90" s="225"/>
      <c r="S90" s="225"/>
      <c r="T90" s="225"/>
      <c r="U90" s="219"/>
      <c r="V90" s="232"/>
      <c r="W90" s="219"/>
      <c r="X90" s="219"/>
      <c r="Y90" s="219"/>
      <c r="Z90" s="219"/>
      <c r="AA90" s="219"/>
      <c r="AB90" s="219"/>
      <c r="AC90" s="219"/>
      <c r="AD90" s="219"/>
      <c r="AE90" s="225"/>
      <c r="AF90" s="225"/>
      <c r="AG90" s="225"/>
      <c r="AH90" s="225"/>
      <c r="AI90" s="225"/>
      <c r="AJ90" s="227" t="s">
        <v>199</v>
      </c>
      <c r="AK90" s="228"/>
      <c r="AL90" s="229" t="str">
        <f>V46</f>
        <v>Autriche</v>
      </c>
      <c r="AM90" s="229" t="str">
        <f>V57</f>
        <v>Roumanie</v>
      </c>
      <c r="AN90" s="229" t="str">
        <f>V13</f>
        <v>Hongrie</v>
      </c>
      <c r="AO90" s="229" t="str">
        <f>V24</f>
        <v>Italie</v>
      </c>
      <c r="AP90" s="225"/>
      <c r="AQ90" s="225"/>
      <c r="AR90" s="225"/>
      <c r="AS90" s="225"/>
      <c r="AT90" s="225"/>
      <c r="AU90" s="225"/>
      <c r="AV90" s="225"/>
      <c r="AW90" s="225"/>
      <c r="AX90" s="225"/>
      <c r="AY90" s="225"/>
      <c r="AZ90" s="225"/>
      <c r="BA90" s="225"/>
      <c r="BB90" s="225"/>
      <c r="BC90" s="225"/>
      <c r="BD90" s="225"/>
      <c r="BE90" s="225"/>
      <c r="BF90" s="225"/>
      <c r="BG90" s="225"/>
      <c r="BH90" s="225"/>
      <c r="BI90" s="225"/>
      <c r="BJ90" s="225"/>
      <c r="BK90" s="225"/>
      <c r="BL90" s="225"/>
      <c r="BM90" s="221"/>
      <c r="BN90" s="221"/>
      <c r="BO90" s="221"/>
      <c r="BP90" s="221"/>
      <c r="BQ90" s="221"/>
    </row>
    <row r="91" spans="1:71" hidden="1" x14ac:dyDescent="0.2">
      <c r="I91" s="223"/>
      <c r="J91" s="236"/>
      <c r="K91" s="237"/>
      <c r="L91" s="223"/>
      <c r="M91" s="220"/>
      <c r="N91" s="220"/>
      <c r="O91" s="220"/>
      <c r="P91" s="225"/>
      <c r="Q91" s="225"/>
      <c r="R91" s="225"/>
      <c r="S91" s="225"/>
      <c r="T91" s="225"/>
      <c r="U91" s="219"/>
      <c r="V91" s="232"/>
      <c r="W91" s="219"/>
      <c r="X91" s="219"/>
      <c r="Y91" s="219"/>
      <c r="Z91" s="219"/>
      <c r="AA91" s="219"/>
      <c r="AB91" s="219"/>
      <c r="AC91" s="219"/>
      <c r="AD91" s="219"/>
      <c r="AE91" s="225"/>
      <c r="AF91" s="225"/>
      <c r="AG91" s="225"/>
      <c r="AH91" s="225"/>
      <c r="AI91" s="225"/>
      <c r="AJ91" s="227" t="s">
        <v>200</v>
      </c>
      <c r="AK91" s="228"/>
      <c r="AL91" s="229" t="str">
        <f>V46</f>
        <v>Autriche</v>
      </c>
      <c r="AM91" s="229" t="str">
        <f>V68</f>
        <v>Portugal</v>
      </c>
      <c r="AN91" s="229" t="str">
        <f>V13</f>
        <v>Hongrie</v>
      </c>
      <c r="AO91" s="229" t="str">
        <f>V24</f>
        <v>Italie</v>
      </c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  <c r="BB91" s="225"/>
      <c r="BC91" s="225"/>
      <c r="BD91" s="225"/>
      <c r="BE91" s="225"/>
      <c r="BF91" s="225"/>
      <c r="BG91" s="225"/>
      <c r="BH91" s="225"/>
      <c r="BI91" s="225"/>
      <c r="BJ91" s="225"/>
      <c r="BK91" s="225"/>
      <c r="BL91" s="225"/>
      <c r="BM91" s="221"/>
      <c r="BN91" s="221"/>
      <c r="BO91" s="221"/>
      <c r="BP91" s="221"/>
      <c r="BQ91" s="221"/>
    </row>
    <row r="92" spans="1:71" hidden="1" x14ac:dyDescent="0.2">
      <c r="I92" s="223"/>
      <c r="J92" s="238"/>
      <c r="K92" s="239"/>
      <c r="L92" s="223"/>
      <c r="M92" s="220"/>
      <c r="N92" s="220"/>
      <c r="O92" s="220"/>
      <c r="P92" s="225"/>
      <c r="Q92" s="225"/>
      <c r="R92" s="225"/>
      <c r="S92" s="225"/>
      <c r="T92" s="225"/>
      <c r="U92" s="224"/>
      <c r="V92" s="226"/>
      <c r="W92" s="224"/>
      <c r="X92" s="224"/>
      <c r="Y92" s="224"/>
      <c r="Z92" s="224"/>
      <c r="AA92" s="224"/>
      <c r="AB92" s="224"/>
      <c r="AC92" s="224"/>
      <c r="AD92" s="224"/>
      <c r="AE92" s="225"/>
      <c r="AF92" s="225"/>
      <c r="AG92" s="225"/>
      <c r="AH92" s="225"/>
      <c r="AI92" s="225"/>
      <c r="AJ92" s="227" t="s">
        <v>201</v>
      </c>
      <c r="AK92" s="228"/>
      <c r="AL92" s="229" t="str">
        <f>V57</f>
        <v>Roumanie</v>
      </c>
      <c r="AM92" s="229" t="str">
        <f>V68</f>
        <v>Portugal</v>
      </c>
      <c r="AN92" s="229" t="str">
        <f>V24</f>
        <v>Italie</v>
      </c>
      <c r="AO92" s="229" t="str">
        <f>V13</f>
        <v>Hongrie</v>
      </c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  <c r="BB92" s="225"/>
      <c r="BC92" s="225"/>
      <c r="BD92" s="225"/>
      <c r="BE92" s="225"/>
      <c r="BF92" s="225"/>
      <c r="BG92" s="225"/>
      <c r="BH92" s="225"/>
      <c r="BI92" s="225"/>
      <c r="BJ92" s="225"/>
      <c r="BK92" s="225"/>
      <c r="BL92" s="225"/>
      <c r="BM92" s="225"/>
      <c r="BN92" s="225"/>
      <c r="BO92" s="225"/>
      <c r="BP92" s="225"/>
      <c r="BQ92" s="225"/>
    </row>
    <row r="93" spans="1:71" hidden="1" x14ac:dyDescent="0.2">
      <c r="AE93" s="208"/>
      <c r="AF93" s="208"/>
      <c r="AG93" s="208"/>
      <c r="AH93" s="208"/>
      <c r="AI93" s="208"/>
      <c r="AJ93" s="212" t="s">
        <v>202</v>
      </c>
      <c r="AK93" s="211"/>
      <c r="AL93" s="213" t="str">
        <f>V57</f>
        <v>Roumanie</v>
      </c>
      <c r="AM93" s="213" t="str">
        <f>V46</f>
        <v>Autriche</v>
      </c>
      <c r="AN93" s="213" t="str">
        <f>V35</f>
        <v>Serbie</v>
      </c>
      <c r="AO93" s="213" t="str">
        <f>V13</f>
        <v>Hongrie</v>
      </c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  <c r="BI93" s="208"/>
      <c r="BJ93" s="208"/>
    </row>
    <row r="94" spans="1:71" hidden="1" x14ac:dyDescent="0.2">
      <c r="AE94" s="208"/>
      <c r="AF94" s="208"/>
      <c r="AG94" s="208"/>
      <c r="AH94" s="208"/>
      <c r="AI94" s="208"/>
      <c r="AJ94" s="212" t="s">
        <v>203</v>
      </c>
      <c r="AK94" s="211"/>
      <c r="AL94" s="213" t="str">
        <f>V68</f>
        <v>Portugal</v>
      </c>
      <c r="AM94" s="213" t="str">
        <f>V46</f>
        <v>Autriche</v>
      </c>
      <c r="AN94" s="213" t="str">
        <f>V35</f>
        <v>Serbie</v>
      </c>
      <c r="AO94" s="213" t="str">
        <f>V13</f>
        <v>Hongrie</v>
      </c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  <c r="BI94" s="208"/>
      <c r="BJ94" s="208"/>
    </row>
    <row r="95" spans="1:71" hidden="1" x14ac:dyDescent="0.2">
      <c r="AE95" s="208"/>
      <c r="AF95" s="208"/>
      <c r="AG95" s="208"/>
      <c r="AH95" s="208"/>
      <c r="AI95" s="208"/>
      <c r="AJ95" s="212" t="s">
        <v>204</v>
      </c>
      <c r="AK95" s="211"/>
      <c r="AL95" s="213" t="str">
        <f>V57</f>
        <v>Roumanie</v>
      </c>
      <c r="AM95" s="213" t="str">
        <f>V68</f>
        <v>Portugal</v>
      </c>
      <c r="AN95" s="213" t="str">
        <f>V35</f>
        <v>Serbie</v>
      </c>
      <c r="AO95" s="213" t="str">
        <f>V13</f>
        <v>Hongrie</v>
      </c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  <c r="BI95" s="208"/>
      <c r="BJ95" s="208"/>
    </row>
    <row r="96" spans="1:71" ht="16.5" hidden="1" thickTop="1" thickBot="1" x14ac:dyDescent="0.25">
      <c r="U96" s="224"/>
      <c r="AB96" s="240"/>
      <c r="AC96" s="241"/>
      <c r="AD96" s="242"/>
      <c r="AE96" s="208"/>
      <c r="AF96" s="208"/>
      <c r="AG96" s="208"/>
      <c r="AH96" s="208"/>
      <c r="AI96" s="208"/>
      <c r="AJ96" s="212" t="s">
        <v>205</v>
      </c>
      <c r="AK96" s="211"/>
      <c r="AL96" s="213" t="str">
        <f>V57</f>
        <v>Roumanie</v>
      </c>
      <c r="AM96" s="213" t="str">
        <f>V68</f>
        <v>Portugal</v>
      </c>
      <c r="AN96" s="213" t="str">
        <f>V46</f>
        <v>Autriche</v>
      </c>
      <c r="AO96" s="213" t="str">
        <f>V13</f>
        <v>Hongrie</v>
      </c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  <c r="BI96" s="208"/>
      <c r="BJ96" s="208"/>
    </row>
    <row r="97" spans="1:71" ht="16.5" hidden="1" thickTop="1" thickBot="1" x14ac:dyDescent="0.25">
      <c r="U97" s="224"/>
      <c r="AB97" s="240"/>
      <c r="AC97" s="241"/>
      <c r="AD97" s="242"/>
      <c r="AE97" s="208"/>
      <c r="AF97" s="208"/>
      <c r="AG97" s="208"/>
      <c r="AH97" s="208"/>
      <c r="AI97" s="208"/>
      <c r="AJ97" s="212" t="s">
        <v>206</v>
      </c>
      <c r="AK97" s="211"/>
      <c r="AL97" s="213" t="str">
        <f>V57</f>
        <v>Roumanie</v>
      </c>
      <c r="AM97" s="213" t="str">
        <f>V46</f>
        <v>Autriche</v>
      </c>
      <c r="AN97" s="213" t="str">
        <f>V24</f>
        <v>Italie</v>
      </c>
      <c r="AO97" s="213" t="str">
        <f>V35</f>
        <v>Serbie</v>
      </c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  <c r="BI97" s="208"/>
      <c r="BJ97" s="208"/>
    </row>
    <row r="98" spans="1:71" ht="16.5" hidden="1" thickTop="1" thickBot="1" x14ac:dyDescent="0.25">
      <c r="U98" s="224"/>
      <c r="AB98" s="240"/>
      <c r="AC98" s="241"/>
      <c r="AD98" s="242"/>
      <c r="AE98" s="208"/>
      <c r="AF98" s="208"/>
      <c r="AG98" s="208"/>
      <c r="AH98" s="208"/>
      <c r="AI98" s="208"/>
      <c r="AJ98" s="212" t="s">
        <v>207</v>
      </c>
      <c r="AK98" s="211"/>
      <c r="AL98" s="213" t="str">
        <f>V68</f>
        <v>Portugal</v>
      </c>
      <c r="AM98" s="213" t="str">
        <f>V46</f>
        <v>Autriche</v>
      </c>
      <c r="AN98" s="213" t="str">
        <f>V35</f>
        <v>Serbie</v>
      </c>
      <c r="AO98" s="213" t="str">
        <f>V24</f>
        <v>Italie</v>
      </c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  <c r="BI98" s="208"/>
      <c r="BJ98" s="208"/>
    </row>
    <row r="99" spans="1:71" ht="16.5" hidden="1" thickTop="1" thickBot="1" x14ac:dyDescent="0.25">
      <c r="U99" s="224"/>
      <c r="AB99" s="240"/>
      <c r="AC99" s="241"/>
      <c r="AD99" s="242"/>
      <c r="AE99" s="208"/>
      <c r="AF99" s="208"/>
      <c r="AG99" s="208"/>
      <c r="AH99" s="208"/>
      <c r="AI99" s="208"/>
      <c r="AJ99" s="212" t="s">
        <v>208</v>
      </c>
      <c r="AK99" s="211"/>
      <c r="AL99" s="213" t="str">
        <f>V68</f>
        <v>Portugal</v>
      </c>
      <c r="AM99" s="213" t="str">
        <f>V57</f>
        <v>Roumanie</v>
      </c>
      <c r="AN99" s="213" t="str">
        <f>V35</f>
        <v>Serbie</v>
      </c>
      <c r="AO99" s="213" t="str">
        <f>V24</f>
        <v>Italie</v>
      </c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  <c r="BI99" s="208"/>
      <c r="BJ99" s="208"/>
    </row>
    <row r="100" spans="1:71" hidden="1" x14ac:dyDescent="0.2">
      <c r="AE100" s="208"/>
      <c r="AF100" s="208"/>
      <c r="AG100" s="208"/>
      <c r="AH100" s="208"/>
      <c r="AI100" s="208"/>
      <c r="AJ100" s="212" t="s">
        <v>209</v>
      </c>
      <c r="AK100" s="211"/>
      <c r="AL100" s="213" t="str">
        <f>V68</f>
        <v>Portugal</v>
      </c>
      <c r="AM100" s="213" t="str">
        <f>V57</f>
        <v>Roumanie</v>
      </c>
      <c r="AN100" s="213" t="str">
        <f>V46</f>
        <v>Autriche</v>
      </c>
      <c r="AO100" s="213" t="str">
        <f>V24</f>
        <v>Italie</v>
      </c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  <c r="BI100" s="208"/>
      <c r="BJ100" s="208"/>
    </row>
    <row r="101" spans="1:71" hidden="1" x14ac:dyDescent="0.2">
      <c r="AE101" s="208"/>
      <c r="AF101" s="208"/>
      <c r="AG101" s="208"/>
      <c r="AH101" s="208"/>
      <c r="AI101" s="208"/>
      <c r="AJ101" s="212" t="s">
        <v>210</v>
      </c>
      <c r="AK101" s="211"/>
      <c r="AL101" s="213" t="str">
        <f>V68</f>
        <v>Portugal</v>
      </c>
      <c r="AM101" s="213" t="str">
        <f>V57</f>
        <v>Roumanie</v>
      </c>
      <c r="AN101" s="213" t="str">
        <f>V46</f>
        <v>Autriche</v>
      </c>
      <c r="AO101" s="213" t="str">
        <f>V35</f>
        <v>Serbie</v>
      </c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  <c r="BI101" s="208"/>
      <c r="BJ101" s="208"/>
    </row>
    <row r="102" spans="1:71" hidden="1" x14ac:dyDescent="0.2">
      <c r="A102" s="195"/>
      <c r="B102" s="156"/>
      <c r="C102" s="182"/>
      <c r="D102" s="183"/>
      <c r="E102" s="184"/>
      <c r="F102" s="184"/>
      <c r="G102" s="184"/>
      <c r="H102" s="184"/>
      <c r="I102" s="185"/>
      <c r="J102" s="183"/>
      <c r="K102" s="183"/>
      <c r="L102" s="185"/>
      <c r="M102" s="158"/>
      <c r="N102" s="158"/>
      <c r="O102" s="158"/>
      <c r="P102" s="166"/>
      <c r="Q102" s="166"/>
      <c r="R102" s="166"/>
      <c r="S102" s="166"/>
      <c r="T102" s="159"/>
      <c r="U102" s="180" t="str">
        <f>IF(AND(SUM(X61:X64)=12,COUNTIF(AK61:AK64,VLOOKUP(AJ64,AJ61:AK64,2,FALSE))&gt;1),CONCATENATE("Des nations sont ex-aequos. Classement final de ",AJ64," : "),"")</f>
        <v/>
      </c>
      <c r="V102" s="180"/>
      <c r="W102" s="181"/>
      <c r="X102" s="181"/>
      <c r="Y102" s="181"/>
      <c r="Z102" s="181"/>
      <c r="AA102" s="181"/>
      <c r="AB102" s="181"/>
      <c r="AC102" s="181"/>
      <c r="AD102" s="196"/>
      <c r="AE102" s="172"/>
      <c r="AF102" s="172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59"/>
      <c r="AU102" s="159"/>
      <c r="AV102" s="159"/>
      <c r="AW102" s="159"/>
      <c r="AX102" s="159"/>
      <c r="AY102" s="159"/>
      <c r="AZ102" s="159"/>
      <c r="BA102" s="159"/>
      <c r="BB102" s="159"/>
      <c r="BC102" s="159"/>
      <c r="BD102" s="159"/>
      <c r="BE102" s="159"/>
      <c r="BF102" s="159"/>
      <c r="BG102" s="159"/>
      <c r="BH102" s="159"/>
      <c r="BI102" s="159"/>
      <c r="BJ102" s="159"/>
      <c r="BK102" s="172"/>
      <c r="BL102" s="172"/>
      <c r="BM102" s="186"/>
      <c r="BN102" s="186"/>
      <c r="BO102" s="186"/>
      <c r="BP102" s="186"/>
      <c r="BQ102" s="186"/>
      <c r="BR102" s="159"/>
      <c r="BS102" s="159"/>
    </row>
    <row r="103" spans="1:71" hidden="1" x14ac:dyDescent="0.2">
      <c r="A103" s="193"/>
      <c r="B103" s="156"/>
      <c r="C103" s="182"/>
      <c r="D103" s="183"/>
      <c r="E103" s="184"/>
      <c r="F103" s="184"/>
      <c r="G103" s="184"/>
      <c r="H103" s="184"/>
      <c r="I103" s="185"/>
      <c r="J103" s="183"/>
      <c r="K103" s="183"/>
      <c r="L103" s="185"/>
      <c r="M103" s="158"/>
      <c r="N103" s="158"/>
      <c r="O103" s="158"/>
      <c r="P103" s="166"/>
      <c r="Q103" s="166"/>
      <c r="R103" s="166"/>
      <c r="S103" s="166"/>
      <c r="T103" s="159"/>
      <c r="U103" s="180"/>
      <c r="V103" s="180"/>
      <c r="W103" s="181"/>
      <c r="X103" s="181"/>
      <c r="Y103" s="181"/>
      <c r="Z103" s="181"/>
      <c r="AA103" s="181"/>
      <c r="AB103" s="181"/>
      <c r="AC103" s="181"/>
      <c r="AD103" s="196"/>
      <c r="AE103" s="172"/>
      <c r="AF103" s="172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59"/>
      <c r="AU103" s="159"/>
      <c r="AV103" s="159"/>
      <c r="AW103" s="159"/>
      <c r="AX103" s="159"/>
      <c r="AY103" s="159"/>
      <c r="AZ103" s="159"/>
      <c r="BA103" s="159"/>
      <c r="BB103" s="159"/>
      <c r="BC103" s="159"/>
      <c r="BD103" s="159"/>
      <c r="BE103" s="159"/>
      <c r="BF103" s="159"/>
      <c r="BG103" s="159"/>
      <c r="BH103" s="159"/>
      <c r="BI103" s="159"/>
      <c r="BJ103" s="159"/>
      <c r="BK103" s="172"/>
      <c r="BL103" s="172"/>
      <c r="BM103" s="172"/>
      <c r="BN103" s="172"/>
      <c r="BO103" s="172"/>
      <c r="BP103" s="172"/>
      <c r="BQ103" s="172"/>
      <c r="BR103" s="159"/>
      <c r="BS103" s="159"/>
    </row>
    <row r="104" spans="1:71" hidden="1" x14ac:dyDescent="0.2">
      <c r="A104" s="193"/>
      <c r="B104" s="156"/>
      <c r="C104" s="182"/>
      <c r="D104" s="183"/>
      <c r="E104" s="184"/>
      <c r="F104" s="184"/>
      <c r="G104" s="184"/>
      <c r="H104" s="184"/>
      <c r="I104" s="185"/>
      <c r="J104" s="183"/>
      <c r="K104" s="183"/>
      <c r="L104" s="185"/>
      <c r="M104" s="158"/>
      <c r="N104" s="158"/>
      <c r="O104" s="158"/>
      <c r="P104" s="166"/>
      <c r="Q104" s="166"/>
      <c r="R104" s="166"/>
      <c r="S104" s="166"/>
      <c r="T104" s="159"/>
      <c r="U104" s="180"/>
      <c r="V104" s="180"/>
      <c r="W104" s="181"/>
      <c r="X104" s="181"/>
      <c r="Y104" s="181"/>
      <c r="Z104" s="181"/>
      <c r="AA104" s="181"/>
      <c r="AB104" s="181"/>
      <c r="AC104" s="181"/>
      <c r="AD104" s="196"/>
      <c r="AE104" s="172"/>
      <c r="AF104" s="172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59"/>
      <c r="AU104" s="159"/>
      <c r="AV104" s="159"/>
      <c r="AW104" s="159"/>
      <c r="AX104" s="159"/>
      <c r="AY104" s="159"/>
      <c r="AZ104" s="159"/>
      <c r="BA104" s="159"/>
      <c r="BB104" s="159"/>
      <c r="BC104" s="159"/>
      <c r="BD104" s="159"/>
      <c r="BE104" s="159"/>
      <c r="BF104" s="159"/>
      <c r="BG104" s="159"/>
      <c r="BH104" s="159"/>
      <c r="BI104" s="159"/>
      <c r="BJ104" s="159"/>
      <c r="BK104" s="172"/>
      <c r="BL104" s="172"/>
      <c r="BM104" s="172"/>
      <c r="BN104" s="172"/>
      <c r="BO104" s="172"/>
      <c r="BP104" s="172"/>
      <c r="BQ104" s="172"/>
      <c r="BR104" s="159"/>
      <c r="BS104" s="159"/>
    </row>
    <row r="105" spans="1:71" hidden="1" x14ac:dyDescent="0.2">
      <c r="A105" s="193"/>
      <c r="B105" s="156"/>
      <c r="C105" s="182"/>
      <c r="D105" s="183"/>
      <c r="E105" s="184"/>
      <c r="F105" s="184"/>
      <c r="G105" s="184"/>
      <c r="H105" s="184"/>
      <c r="I105" s="185"/>
      <c r="J105" s="183"/>
      <c r="K105" s="183"/>
      <c r="L105" s="185"/>
      <c r="M105" s="158"/>
      <c r="N105" s="158"/>
      <c r="O105" s="158"/>
      <c r="P105" s="166"/>
      <c r="Q105" s="166"/>
      <c r="R105" s="166"/>
      <c r="S105" s="166"/>
      <c r="T105" s="159"/>
      <c r="U105" s="180" t="str">
        <f>IF(AND(SUM(X103:X103)=12,COUNTIF(AK103:AK103,VLOOKUP(#REF!,AJ103:AL103,2,FALSE))&gt;1),CONCATENATE("Des nations sont ex-aequos. Classement final de ",#REF!," : "),"")</f>
        <v/>
      </c>
      <c r="V105" s="180"/>
      <c r="W105" s="181"/>
      <c r="X105" s="181"/>
      <c r="Y105" s="181"/>
      <c r="Z105" s="181"/>
      <c r="AA105" s="181"/>
      <c r="AB105" s="181"/>
      <c r="AC105" s="181"/>
      <c r="AD105" s="196"/>
      <c r="AE105" s="172"/>
      <c r="AF105" s="172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59"/>
      <c r="AU105" s="159"/>
      <c r="AV105" s="159"/>
      <c r="AW105" s="159"/>
      <c r="AX105" s="159"/>
      <c r="AY105" s="159"/>
      <c r="AZ105" s="159"/>
      <c r="BA105" s="159"/>
      <c r="BB105" s="159"/>
      <c r="BC105" s="159"/>
      <c r="BD105" s="159"/>
      <c r="BE105" s="159"/>
      <c r="BF105" s="159"/>
      <c r="BG105" s="159"/>
      <c r="BH105" s="159"/>
      <c r="BI105" s="159"/>
      <c r="BJ105" s="159"/>
      <c r="BK105" s="172"/>
      <c r="BL105" s="172"/>
      <c r="BM105" s="172"/>
      <c r="BN105" s="172"/>
      <c r="BO105" s="172"/>
      <c r="BP105" s="172"/>
      <c r="BQ105" s="172"/>
      <c r="BR105" s="159"/>
      <c r="BS105" s="159"/>
    </row>
    <row r="106" spans="1:71" hidden="1" x14ac:dyDescent="0.2">
      <c r="A106" s="195"/>
      <c r="B106" s="156"/>
      <c r="C106" s="182"/>
      <c r="D106" s="183"/>
      <c r="E106" s="184"/>
      <c r="F106" s="184"/>
      <c r="G106" s="184"/>
      <c r="H106" s="184"/>
      <c r="I106" s="185"/>
      <c r="J106" s="183"/>
      <c r="K106" s="183"/>
      <c r="L106" s="185"/>
      <c r="M106" s="158"/>
      <c r="N106" s="158"/>
      <c r="O106" s="158"/>
      <c r="P106" s="166"/>
      <c r="Q106" s="166"/>
      <c r="R106" s="166"/>
      <c r="S106" s="166"/>
      <c r="T106" s="159"/>
      <c r="U106" s="180" t="str">
        <f>IF(AND(SUM(X66:X69)=12,COUNTIF(AK66:AK69,VLOOKUP(AJ68,AJ66:AK69,2,FALSE))&gt;1),CONCATENATE("Des nations sont ex-aequos. Classement final de ",AJ68," : "),"")</f>
        <v/>
      </c>
      <c r="V106" s="180"/>
      <c r="W106" s="181"/>
      <c r="X106" s="181"/>
      <c r="Y106" s="181"/>
      <c r="Z106" s="181"/>
      <c r="AA106" s="181"/>
      <c r="AB106" s="181"/>
      <c r="AC106" s="181"/>
      <c r="AD106" s="196"/>
      <c r="AE106" s="172"/>
      <c r="AF106" s="172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59"/>
      <c r="AU106" s="159"/>
      <c r="AV106" s="159"/>
      <c r="AW106" s="159"/>
      <c r="AX106" s="159"/>
      <c r="AY106" s="159"/>
      <c r="AZ106" s="159"/>
      <c r="BA106" s="159"/>
      <c r="BB106" s="159"/>
      <c r="BC106" s="159"/>
      <c r="BD106" s="159"/>
      <c r="BE106" s="159"/>
      <c r="BF106" s="159"/>
      <c r="BG106" s="159"/>
      <c r="BH106" s="159"/>
      <c r="BI106" s="159"/>
      <c r="BJ106" s="159"/>
      <c r="BK106" s="172"/>
      <c r="BL106" s="172"/>
      <c r="BM106" s="186"/>
      <c r="BN106" s="186"/>
      <c r="BO106" s="186"/>
      <c r="BP106" s="186"/>
      <c r="BQ106" s="186"/>
      <c r="BR106" s="159"/>
      <c r="BS106" s="159"/>
    </row>
    <row r="107" spans="1:71" hidden="1" x14ac:dyDescent="0.2">
      <c r="A107" s="195"/>
      <c r="B107" s="156"/>
      <c r="C107" s="182"/>
      <c r="D107" s="183"/>
      <c r="E107" s="184"/>
      <c r="F107" s="184"/>
      <c r="G107" s="184"/>
      <c r="H107" s="184"/>
      <c r="I107" s="185"/>
      <c r="J107" s="183"/>
      <c r="K107" s="183"/>
      <c r="L107" s="185"/>
      <c r="M107" s="158"/>
      <c r="N107" s="158"/>
      <c r="O107" s="158"/>
      <c r="P107" s="166"/>
      <c r="Q107" s="166"/>
      <c r="R107" s="166"/>
      <c r="S107" s="166"/>
      <c r="T107" s="159"/>
      <c r="U107" s="180" t="str">
        <f>IF(AND(SUM(X66:X69)=12,COUNTIF(AK66:AK69,VLOOKUP(AJ69,AJ66:AK69,2,FALSE))&gt;1),CONCATENATE("Des nations sont ex-aequos. Classement final de ",AJ69," : "),"")</f>
        <v/>
      </c>
      <c r="V107" s="180"/>
      <c r="W107" s="181"/>
      <c r="X107" s="181"/>
      <c r="Y107" s="181"/>
      <c r="Z107" s="181"/>
      <c r="AA107" s="181"/>
      <c r="AB107" s="181"/>
      <c r="AC107" s="181"/>
      <c r="AD107" s="196"/>
      <c r="AE107" s="172"/>
      <c r="AF107" s="172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59"/>
      <c r="BD107" s="159"/>
      <c r="BE107" s="159"/>
      <c r="BF107" s="159"/>
      <c r="BG107" s="159"/>
      <c r="BH107" s="159"/>
      <c r="BI107" s="159"/>
      <c r="BJ107" s="159"/>
      <c r="BK107" s="172"/>
      <c r="BL107" s="172"/>
      <c r="BM107" s="186"/>
      <c r="BN107" s="186"/>
      <c r="BO107" s="186"/>
      <c r="BP107" s="186"/>
      <c r="BQ107" s="186"/>
      <c r="BR107" s="159"/>
      <c r="BS107" s="159"/>
    </row>
    <row r="108" spans="1:71" hidden="1" x14ac:dyDescent="0.2">
      <c r="A108" s="193"/>
      <c r="B108" s="156"/>
      <c r="C108" s="182"/>
      <c r="D108" s="183"/>
      <c r="E108" s="184"/>
      <c r="F108" s="184"/>
      <c r="G108" s="184"/>
      <c r="H108" s="184"/>
      <c r="I108" s="185"/>
      <c r="J108" s="183"/>
      <c r="K108" s="183"/>
      <c r="L108" s="185"/>
      <c r="M108" s="158"/>
      <c r="N108" s="158"/>
      <c r="O108" s="158"/>
      <c r="P108" s="166"/>
      <c r="Q108" s="166"/>
      <c r="R108" s="166"/>
      <c r="S108" s="166"/>
      <c r="T108" s="159"/>
      <c r="U108" s="180"/>
      <c r="V108" s="180"/>
      <c r="W108" s="181"/>
      <c r="X108" s="181"/>
      <c r="Y108" s="181"/>
      <c r="Z108" s="181"/>
      <c r="AA108" s="181"/>
      <c r="AB108" s="181"/>
      <c r="AC108" s="181"/>
      <c r="AD108" s="196"/>
      <c r="AE108" s="172"/>
      <c r="AF108" s="172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59"/>
      <c r="AU108" s="159"/>
      <c r="AV108" s="159"/>
      <c r="AW108" s="159"/>
      <c r="AX108" s="159"/>
      <c r="AY108" s="159"/>
      <c r="AZ108" s="159"/>
      <c r="BA108" s="159"/>
      <c r="BB108" s="159"/>
      <c r="BC108" s="159"/>
      <c r="BD108" s="159"/>
      <c r="BE108" s="159"/>
      <c r="BF108" s="159"/>
      <c r="BG108" s="159"/>
      <c r="BH108" s="159"/>
      <c r="BI108" s="159"/>
      <c r="BJ108" s="159"/>
      <c r="BK108" s="172"/>
      <c r="BL108" s="172"/>
      <c r="BM108" s="172"/>
      <c r="BN108" s="172"/>
      <c r="BO108" s="172"/>
      <c r="BP108" s="172"/>
      <c r="BQ108" s="172"/>
      <c r="BR108" s="159"/>
      <c r="BS108" s="159"/>
    </row>
    <row r="109" spans="1:71" hidden="1" x14ac:dyDescent="0.2">
      <c r="A109" s="193"/>
      <c r="B109" s="156"/>
      <c r="C109" s="182"/>
      <c r="D109" s="183"/>
      <c r="E109" s="184"/>
      <c r="F109" s="184"/>
      <c r="G109" s="184"/>
      <c r="H109" s="184"/>
      <c r="I109" s="185"/>
      <c r="J109" s="183"/>
      <c r="K109" s="183"/>
      <c r="L109" s="185"/>
      <c r="M109" s="158"/>
      <c r="N109" s="158"/>
      <c r="O109" s="158"/>
      <c r="P109" s="166"/>
      <c r="Q109" s="166"/>
      <c r="R109" s="166"/>
      <c r="S109" s="166"/>
      <c r="T109" s="159"/>
      <c r="U109" s="180"/>
      <c r="V109" s="180"/>
      <c r="W109" s="181"/>
      <c r="X109" s="181"/>
      <c r="Y109" s="181"/>
      <c r="Z109" s="181"/>
      <c r="AA109" s="181"/>
      <c r="AB109" s="181"/>
      <c r="AC109" s="181"/>
      <c r="AD109" s="196"/>
      <c r="AE109" s="172"/>
      <c r="AF109" s="172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59"/>
      <c r="AU109" s="159"/>
      <c r="AV109" s="159"/>
      <c r="AW109" s="159"/>
      <c r="AX109" s="159"/>
      <c r="AY109" s="159"/>
      <c r="AZ109" s="159"/>
      <c r="BA109" s="159"/>
      <c r="BB109" s="159"/>
      <c r="BC109" s="159"/>
      <c r="BD109" s="159"/>
      <c r="BE109" s="159"/>
      <c r="BF109" s="159"/>
      <c r="BG109" s="159"/>
      <c r="BH109" s="159"/>
      <c r="BI109" s="159"/>
      <c r="BJ109" s="159"/>
      <c r="BK109" s="172"/>
      <c r="BL109" s="172"/>
      <c r="BM109" s="172"/>
      <c r="BN109" s="172"/>
      <c r="BO109" s="172"/>
      <c r="BP109" s="172"/>
      <c r="BQ109" s="172"/>
      <c r="BR109" s="159"/>
      <c r="BS109" s="159"/>
    </row>
    <row r="110" spans="1:71" ht="15.75" thickBot="1" x14ac:dyDescent="0.25">
      <c r="A110" s="193"/>
      <c r="B110" s="156"/>
      <c r="C110" s="182"/>
      <c r="D110" s="183"/>
      <c r="E110" s="184"/>
      <c r="F110" s="184"/>
      <c r="G110" s="184"/>
      <c r="H110" s="184"/>
      <c r="I110" s="185"/>
      <c r="J110" s="183"/>
      <c r="K110" s="183"/>
      <c r="L110" s="185"/>
      <c r="M110" s="158"/>
      <c r="N110" s="158"/>
      <c r="O110" s="158"/>
      <c r="P110" s="166"/>
      <c r="Q110" s="166"/>
      <c r="R110" s="166"/>
      <c r="S110" s="166"/>
      <c r="T110" s="159"/>
      <c r="U110" s="180" t="str">
        <f>IF(AND(SUM(X108:X108)=12,COUNTIF(AK108:AK108,VLOOKUP(#REF!,AJ108:AL108,2,FALSE))&gt;1),CONCATENATE("Des nations sont ex-aequos. Classement final de ",#REF!," : "),"")</f>
        <v/>
      </c>
      <c r="V110" s="180"/>
      <c r="W110" s="181"/>
      <c r="X110" s="181"/>
      <c r="Y110" s="181"/>
      <c r="Z110" s="181"/>
      <c r="AA110" s="181"/>
      <c r="AB110" s="181"/>
      <c r="AC110" s="181"/>
      <c r="AD110" s="181"/>
      <c r="AE110" s="172"/>
      <c r="AF110" s="172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59"/>
      <c r="AU110" s="159"/>
      <c r="AV110" s="159"/>
      <c r="AW110" s="159"/>
      <c r="AX110" s="159"/>
      <c r="AY110" s="159"/>
      <c r="AZ110" s="159"/>
      <c r="BA110" s="159"/>
      <c r="BB110" s="159"/>
      <c r="BC110" s="159"/>
      <c r="BD110" s="159"/>
      <c r="BE110" s="159"/>
      <c r="BF110" s="159"/>
      <c r="BG110" s="159"/>
      <c r="BH110" s="159"/>
      <c r="BI110" s="159"/>
      <c r="BJ110" s="159"/>
      <c r="BK110" s="172"/>
      <c r="BL110" s="172"/>
      <c r="BM110" s="172"/>
      <c r="BN110" s="172"/>
      <c r="BO110" s="172"/>
      <c r="BP110" s="172"/>
      <c r="BQ110" s="172"/>
      <c r="BR110" s="159"/>
      <c r="BS110" s="159"/>
    </row>
    <row r="111" spans="1:71" ht="16.5" thickTop="1" thickBot="1" x14ac:dyDescent="0.25">
      <c r="A111" s="193"/>
      <c r="B111" s="156"/>
      <c r="C111" s="182"/>
      <c r="D111" s="183"/>
      <c r="E111" s="184"/>
      <c r="F111" s="184"/>
      <c r="G111" s="184"/>
      <c r="H111" s="184"/>
      <c r="I111" s="360"/>
      <c r="J111" s="360"/>
      <c r="K111" s="360"/>
      <c r="L111" s="360"/>
      <c r="M111" s="202"/>
      <c r="N111" s="202"/>
      <c r="O111" s="202"/>
      <c r="P111" s="166"/>
      <c r="Q111" s="166"/>
      <c r="R111" s="166"/>
      <c r="S111" s="166"/>
      <c r="T111" s="159"/>
      <c r="U111" s="358" t="str">
        <f>IF(Grille!$A$4&gt;0,IF(Grille!A5="Français","Quelle nation aura la meilleure attaque à l'issue de la phase de Poules :",IF(Grille!A5="Español","Qué equipo será el más goleador al final de la fase de grupos :","Which nation will have the best attack at the end of the Group phase:")),"")</f>
        <v>Quelle nation aura la meilleure attaque à l'issue de la phase de Poules :</v>
      </c>
      <c r="V111" s="359"/>
      <c r="W111" s="359"/>
      <c r="X111" s="359"/>
      <c r="Y111" s="359"/>
      <c r="Z111" s="359"/>
      <c r="AA111" s="359"/>
      <c r="AB111" s="355"/>
      <c r="AC111" s="356"/>
      <c r="AD111" s="357"/>
      <c r="AE111" s="172"/>
      <c r="AF111" s="172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59"/>
      <c r="AU111" s="159"/>
      <c r="AV111" s="159"/>
      <c r="AW111" s="159"/>
      <c r="AX111" s="159"/>
      <c r="AY111" s="159"/>
      <c r="AZ111" s="159"/>
      <c r="BA111" s="159"/>
      <c r="BB111" s="159"/>
      <c r="BC111" s="159"/>
      <c r="BD111" s="159"/>
      <c r="BE111" s="159"/>
      <c r="BF111" s="159"/>
      <c r="BG111" s="159"/>
      <c r="BH111" s="159"/>
      <c r="BI111" s="159"/>
      <c r="BJ111" s="159"/>
      <c r="BK111" s="172"/>
      <c r="BL111" s="172"/>
      <c r="BM111" s="172"/>
      <c r="BN111" s="172"/>
      <c r="BO111" s="172"/>
      <c r="BP111" s="172"/>
      <c r="BQ111" s="172"/>
      <c r="BR111" s="159"/>
      <c r="BS111" s="159"/>
    </row>
    <row r="112" spans="1:71" ht="16.5" thickTop="1" thickBot="1" x14ac:dyDescent="0.25">
      <c r="A112" s="193"/>
      <c r="B112" s="156"/>
      <c r="C112" s="182"/>
      <c r="D112" s="183"/>
      <c r="E112" s="184"/>
      <c r="F112" s="184"/>
      <c r="G112" s="184"/>
      <c r="H112" s="184"/>
      <c r="I112" s="360"/>
      <c r="J112" s="360"/>
      <c r="K112" s="360"/>
      <c r="L112" s="360"/>
      <c r="M112" s="202"/>
      <c r="N112" s="202"/>
      <c r="O112" s="202"/>
      <c r="P112" s="166"/>
      <c r="Q112" s="166"/>
      <c r="R112" s="166"/>
      <c r="S112" s="166"/>
      <c r="T112" s="159"/>
      <c r="U112" s="358" t="str">
        <f>IF(Grille!$A$4&gt;0,IF(Grille!A5="Français","Combien de matchs du premier tour se termineront sur le score de 0-0 :",IF(Grille!A5="Español","
Cuántos partidos de la primera ronda terminarán 0-0:","How many matches in the first round will end 0-0:")),"")</f>
        <v>Combien de matchs du premier tour se termineront sur le score de 0-0 :</v>
      </c>
      <c r="V112" s="359"/>
      <c r="W112" s="359"/>
      <c r="X112" s="359"/>
      <c r="Y112" s="359"/>
      <c r="Z112" s="359"/>
      <c r="AA112" s="359"/>
      <c r="AB112" s="355"/>
      <c r="AC112" s="356"/>
      <c r="AD112" s="357"/>
      <c r="AE112" s="172"/>
      <c r="AF112" s="172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59"/>
      <c r="AU112" s="159"/>
      <c r="AV112" s="159"/>
      <c r="AW112" s="159"/>
      <c r="AX112" s="159"/>
      <c r="AY112" s="159"/>
      <c r="AZ112" s="159"/>
      <c r="BA112" s="159"/>
      <c r="BB112" s="159"/>
      <c r="BC112" s="159"/>
      <c r="BD112" s="159"/>
      <c r="BE112" s="159"/>
      <c r="BF112" s="159"/>
      <c r="BG112" s="159"/>
      <c r="BH112" s="159"/>
      <c r="BI112" s="159"/>
      <c r="BJ112" s="159"/>
      <c r="BK112" s="172"/>
      <c r="BL112" s="172"/>
      <c r="BM112" s="172"/>
      <c r="BN112" s="172"/>
      <c r="BO112" s="172"/>
      <c r="BP112" s="172"/>
      <c r="BQ112" s="172"/>
      <c r="BR112" s="159"/>
      <c r="BS112" s="159"/>
    </row>
    <row r="113" spans="1:71" ht="16.5" thickTop="1" thickBot="1" x14ac:dyDescent="0.25">
      <c r="A113" s="193"/>
      <c r="B113" s="156"/>
      <c r="C113" s="182"/>
      <c r="D113" s="183"/>
      <c r="E113" s="184"/>
      <c r="F113" s="184"/>
      <c r="G113" s="184"/>
      <c r="H113" s="184"/>
      <c r="I113" s="360"/>
      <c r="J113" s="360"/>
      <c r="K113" s="360"/>
      <c r="L113" s="360"/>
      <c r="M113" s="202"/>
      <c r="N113" s="202"/>
      <c r="O113" s="202"/>
      <c r="P113" s="166"/>
      <c r="Q113" s="166"/>
      <c r="R113" s="166"/>
      <c r="S113" s="166"/>
      <c r="T113" s="159"/>
      <c r="U113" s="358" t="str">
        <f>IF(Grille!$A$4&gt;0,IF(Grille!A5="Français","Combien de nations obtiendront 9 points :",IF(Grille!A5="Español","Cuántas naciones obtendrán 9 puntos:","How many nations will get 9 points:")),"")</f>
        <v>Combien de nations obtiendront 9 points :</v>
      </c>
      <c r="V113" s="359"/>
      <c r="W113" s="359"/>
      <c r="X113" s="359"/>
      <c r="Y113" s="359"/>
      <c r="Z113" s="359"/>
      <c r="AA113" s="359"/>
      <c r="AB113" s="355"/>
      <c r="AC113" s="356"/>
      <c r="AD113" s="357"/>
      <c r="AE113" s="172"/>
      <c r="AF113" s="172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72"/>
      <c r="BL113" s="172"/>
      <c r="BM113" s="172"/>
      <c r="BN113" s="172"/>
      <c r="BO113" s="172"/>
      <c r="BP113" s="172"/>
      <c r="BQ113" s="172"/>
      <c r="BR113" s="159"/>
      <c r="BS113" s="159"/>
    </row>
    <row r="114" spans="1:71" ht="16.5" thickTop="1" thickBot="1" x14ac:dyDescent="0.25">
      <c r="A114" s="193"/>
      <c r="B114" s="156"/>
      <c r="C114" s="182"/>
      <c r="D114" s="183"/>
      <c r="E114" s="184"/>
      <c r="F114" s="184"/>
      <c r="G114" s="184"/>
      <c r="H114" s="184"/>
      <c r="I114" s="360"/>
      <c r="J114" s="360"/>
      <c r="K114" s="360"/>
      <c r="L114" s="360"/>
      <c r="M114" s="202"/>
      <c r="N114" s="202"/>
      <c r="O114" s="202"/>
      <c r="P114" s="166"/>
      <c r="Q114" s="166"/>
      <c r="R114" s="166"/>
      <c r="S114" s="166"/>
      <c r="T114" s="159"/>
      <c r="U114" s="358" t="str">
        <f>IF(Grille!$A$4&gt;0,IF(Grille!A5="Français","Combien de CSC seront marqués lors de la phase de Poules :",IF(Grille!A5="Español","Cuántos goles en propia puerta se marcarán en la fase de grupos:","How many own goals will be scored in the Group stage:")),"")</f>
        <v>Combien de CSC seront marqués lors de la phase de Poules :</v>
      </c>
      <c r="V114" s="359"/>
      <c r="W114" s="359"/>
      <c r="X114" s="359"/>
      <c r="Y114" s="359"/>
      <c r="Z114" s="359"/>
      <c r="AA114" s="359"/>
      <c r="AB114" s="355"/>
      <c r="AC114" s="356"/>
      <c r="AD114" s="357"/>
      <c r="AE114" s="172"/>
      <c r="AF114" s="172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72"/>
      <c r="BL114" s="172"/>
      <c r="BM114" s="172"/>
      <c r="BN114" s="172"/>
      <c r="BO114" s="172"/>
      <c r="BP114" s="172"/>
      <c r="BQ114" s="172"/>
      <c r="BR114" s="159"/>
      <c r="BS114" s="159"/>
    </row>
    <row r="115" spans="1:71" ht="109.5" customHeight="1" thickTop="1" x14ac:dyDescent="0.35">
      <c r="A115" s="193"/>
      <c r="B115" s="197" t="s">
        <v>89</v>
      </c>
      <c r="C115" s="163"/>
      <c r="D115" s="158"/>
      <c r="E115" s="159"/>
      <c r="F115" s="159"/>
      <c r="G115" s="159"/>
      <c r="H115" s="159"/>
      <c r="I115" s="160"/>
      <c r="J115" s="158"/>
      <c r="K115" s="158"/>
      <c r="L115" s="160"/>
      <c r="M115" s="158"/>
      <c r="N115" s="158"/>
      <c r="O115" s="158"/>
      <c r="P115" s="159"/>
      <c r="Q115" s="159"/>
      <c r="R115" s="159"/>
      <c r="S115" s="159"/>
      <c r="T115" s="159"/>
      <c r="U115" s="158"/>
      <c r="V115" s="164"/>
      <c r="W115" s="158"/>
      <c r="X115" s="158"/>
      <c r="Y115" s="158"/>
      <c r="Z115" s="158"/>
      <c r="AA115" s="158"/>
      <c r="AB115" s="158"/>
      <c r="AC115" s="158"/>
      <c r="AD115" s="158"/>
      <c r="AE115" s="159"/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59"/>
      <c r="AU115" s="159"/>
      <c r="AV115" s="159"/>
      <c r="AW115" s="159"/>
      <c r="AX115" s="159"/>
      <c r="AY115" s="159"/>
      <c r="AZ115" s="159"/>
      <c r="BA115" s="159"/>
      <c r="BB115" s="159"/>
      <c r="BC115" s="159"/>
      <c r="BD115" s="159"/>
      <c r="BE115" s="159"/>
      <c r="BF115" s="159"/>
      <c r="BG115" s="159"/>
      <c r="BH115" s="159"/>
      <c r="BI115" s="159"/>
      <c r="BJ115" s="159"/>
      <c r="BK115" s="159"/>
      <c r="BL115" s="159"/>
      <c r="BM115" s="159"/>
      <c r="BN115" s="159"/>
      <c r="BO115" s="159"/>
      <c r="BP115" s="159"/>
      <c r="BQ115" s="159"/>
      <c r="BR115" s="159"/>
      <c r="BS115" s="159"/>
    </row>
  </sheetData>
  <sheetProtection algorithmName="SHA-512" hashValue="XZ3Lexq2bOaopfSbz5wk6L7LQ9/TcU4qEyHjnITrOV1JowUYMokJqyLHxmAeO2T0M7MATzVCKZaRDDjGxr9BgA==" saltValue="veFxHYMHnlzMygXCGvVCqg==" spinCount="100000" sheet="1" objects="1" scenarios="1" selectLockedCells="1"/>
  <mergeCells count="59">
    <mergeCell ref="I19:L19"/>
    <mergeCell ref="I30:L30"/>
    <mergeCell ref="I41:L41"/>
    <mergeCell ref="I52:L52"/>
    <mergeCell ref="I63:L63"/>
    <mergeCell ref="K2:L2"/>
    <mergeCell ref="K3:L3"/>
    <mergeCell ref="I6:L6"/>
    <mergeCell ref="I8:L8"/>
    <mergeCell ref="K4:L4"/>
    <mergeCell ref="BK65:BL65"/>
    <mergeCell ref="BK66:BL66"/>
    <mergeCell ref="BK67:BL67"/>
    <mergeCell ref="BK68:BL68"/>
    <mergeCell ref="BK69:BL69"/>
    <mergeCell ref="BK55:BL55"/>
    <mergeCell ref="BK56:BL56"/>
    <mergeCell ref="BK57:BL57"/>
    <mergeCell ref="BK58:BL58"/>
    <mergeCell ref="M63:O63"/>
    <mergeCell ref="BK36:BL36"/>
    <mergeCell ref="BK46:BL46"/>
    <mergeCell ref="BK47:BL47"/>
    <mergeCell ref="M52:O52"/>
    <mergeCell ref="BK54:BL54"/>
    <mergeCell ref="M41:O41"/>
    <mergeCell ref="BK43:BL43"/>
    <mergeCell ref="BK44:BL44"/>
    <mergeCell ref="BK45:BL45"/>
    <mergeCell ref="M8:O8"/>
    <mergeCell ref="BK10:BL10"/>
    <mergeCell ref="BK11:BL11"/>
    <mergeCell ref="BK12:BL12"/>
    <mergeCell ref="BK22:BL22"/>
    <mergeCell ref="I114:L114"/>
    <mergeCell ref="I113:L113"/>
    <mergeCell ref="I111:L111"/>
    <mergeCell ref="I112:L112"/>
    <mergeCell ref="BK13:BL13"/>
    <mergeCell ref="BK14:BL14"/>
    <mergeCell ref="M19:O19"/>
    <mergeCell ref="BK21:BL21"/>
    <mergeCell ref="BK23:BL23"/>
    <mergeCell ref="BK24:BL24"/>
    <mergeCell ref="BK25:BL25"/>
    <mergeCell ref="M30:O30"/>
    <mergeCell ref="BK32:BL32"/>
    <mergeCell ref="BK33:BL33"/>
    <mergeCell ref="BK34:BL34"/>
    <mergeCell ref="BK35:BL35"/>
    <mergeCell ref="U74:AD74"/>
    <mergeCell ref="AB111:AD111"/>
    <mergeCell ref="AB112:AD112"/>
    <mergeCell ref="AB113:AD113"/>
    <mergeCell ref="AB114:AD114"/>
    <mergeCell ref="U111:AA111"/>
    <mergeCell ref="U112:AA112"/>
    <mergeCell ref="U113:AA113"/>
    <mergeCell ref="U114:AA114"/>
  </mergeCells>
  <conditionalFormatting sqref="C10:I15 L10:L15">
    <cfRule type="expression" dxfId="1516" priority="5096">
      <formula>$C10=TODAY()</formula>
    </cfRule>
  </conditionalFormatting>
  <conditionalFormatting sqref="E21:I26 L21:L26">
    <cfRule type="expression" dxfId="1515" priority="5095">
      <formula>$C21=TODAY()</formula>
    </cfRule>
  </conditionalFormatting>
  <conditionalFormatting sqref="E32:I37 L32:L37">
    <cfRule type="expression" dxfId="1514" priority="5094">
      <formula>$C32=TODAY()</formula>
    </cfRule>
  </conditionalFormatting>
  <conditionalFormatting sqref="E43:I48 L43:L48">
    <cfRule type="expression" dxfId="1513" priority="5093">
      <formula>$C43=TODAY()</formula>
    </cfRule>
  </conditionalFormatting>
  <conditionalFormatting sqref="E54:I59 L54:L59">
    <cfRule type="expression" dxfId="1512" priority="5092">
      <formula>$C54=TODAY()</formula>
    </cfRule>
  </conditionalFormatting>
  <conditionalFormatting sqref="E65:I70 L65:L70">
    <cfRule type="expression" dxfId="1511" priority="5091">
      <formula>$C65=TODAY()</formula>
    </cfRule>
  </conditionalFormatting>
  <conditionalFormatting sqref="C10:I15 L10:L15">
    <cfRule type="expression" dxfId="1510" priority="5072">
      <formula>$C10=TODAY()</formula>
    </cfRule>
  </conditionalFormatting>
  <conditionalFormatting sqref="E21:I26 L21:L26">
    <cfRule type="expression" dxfId="1509" priority="5071">
      <formula>$C21=TODAY()</formula>
    </cfRule>
  </conditionalFormatting>
  <conditionalFormatting sqref="E32:I37 L32:L37">
    <cfRule type="expression" dxfId="1508" priority="5070">
      <formula>$C32=TODAY()</formula>
    </cfRule>
  </conditionalFormatting>
  <conditionalFormatting sqref="E43:I48 L43:L48">
    <cfRule type="expression" dxfId="1507" priority="5069">
      <formula>$C43=TODAY()</formula>
    </cfRule>
  </conditionalFormatting>
  <conditionalFormatting sqref="E54:I59 L54:L59">
    <cfRule type="expression" dxfId="1506" priority="5068">
      <formula>$C54=TODAY()</formula>
    </cfRule>
  </conditionalFormatting>
  <conditionalFormatting sqref="E65:I70 L65:L70">
    <cfRule type="expression" dxfId="1505" priority="5067">
      <formula>$C65=TODAY()</formula>
    </cfRule>
  </conditionalFormatting>
  <conditionalFormatting sqref="I23:I26">
    <cfRule type="expression" dxfId="1504" priority="5048">
      <formula>$C23=TODAY()</formula>
    </cfRule>
  </conditionalFormatting>
  <conditionalFormatting sqref="I23:I26">
    <cfRule type="expression" dxfId="1503" priority="5047">
      <formula>$C23=TODAY()</formula>
    </cfRule>
  </conditionalFormatting>
  <conditionalFormatting sqref="L23:L26">
    <cfRule type="expression" dxfId="1502" priority="5046">
      <formula>$C23=TODAY()</formula>
    </cfRule>
  </conditionalFormatting>
  <conditionalFormatting sqref="L23:L26">
    <cfRule type="expression" dxfId="1501" priority="5045">
      <formula>$C23=TODAY()</formula>
    </cfRule>
  </conditionalFormatting>
  <conditionalFormatting sqref="I34:I37">
    <cfRule type="expression" dxfId="1500" priority="5044">
      <formula>$C34=TODAY()</formula>
    </cfRule>
  </conditionalFormatting>
  <conditionalFormatting sqref="I34:I37">
    <cfRule type="expression" dxfId="1499" priority="5043">
      <formula>$C34=TODAY()</formula>
    </cfRule>
  </conditionalFormatting>
  <conditionalFormatting sqref="I34:I37">
    <cfRule type="expression" dxfId="1498" priority="5042">
      <formula>$C34=TODAY()</formula>
    </cfRule>
  </conditionalFormatting>
  <conditionalFormatting sqref="I34:I37">
    <cfRule type="expression" dxfId="1497" priority="5041">
      <formula>$C34=TODAY()</formula>
    </cfRule>
  </conditionalFormatting>
  <conditionalFormatting sqref="L34:L37">
    <cfRule type="expression" dxfId="1496" priority="5040">
      <formula>$C34=TODAY()</formula>
    </cfRule>
  </conditionalFormatting>
  <conditionalFormatting sqref="L34:L37">
    <cfRule type="expression" dxfId="1495" priority="5039">
      <formula>$C34=TODAY()</formula>
    </cfRule>
  </conditionalFormatting>
  <conditionalFormatting sqref="L34:L37">
    <cfRule type="expression" dxfId="1494" priority="5038">
      <formula>$C34=TODAY()</formula>
    </cfRule>
  </conditionalFormatting>
  <conditionalFormatting sqref="L34:L37">
    <cfRule type="expression" dxfId="1493" priority="5037">
      <formula>$C34=TODAY()</formula>
    </cfRule>
  </conditionalFormatting>
  <conditionalFormatting sqref="I45:I48">
    <cfRule type="expression" dxfId="1492" priority="5036">
      <formula>$C45=TODAY()</formula>
    </cfRule>
  </conditionalFormatting>
  <conditionalFormatting sqref="I45:I48">
    <cfRule type="expression" dxfId="1491" priority="5035">
      <formula>$C45=TODAY()</formula>
    </cfRule>
  </conditionalFormatting>
  <conditionalFormatting sqref="I45:I48">
    <cfRule type="expression" dxfId="1490" priority="5034">
      <formula>$C45=TODAY()</formula>
    </cfRule>
  </conditionalFormatting>
  <conditionalFormatting sqref="I45:I48">
    <cfRule type="expression" dxfId="1489" priority="5033">
      <formula>$C45=TODAY()</formula>
    </cfRule>
  </conditionalFormatting>
  <conditionalFormatting sqref="I45:I48">
    <cfRule type="expression" dxfId="1488" priority="5032">
      <formula>$C45=TODAY()</formula>
    </cfRule>
  </conditionalFormatting>
  <conditionalFormatting sqref="I45:I48">
    <cfRule type="expression" dxfId="1487" priority="5031">
      <formula>$C45=TODAY()</formula>
    </cfRule>
  </conditionalFormatting>
  <conditionalFormatting sqref="L45:L48">
    <cfRule type="expression" dxfId="1486" priority="5030">
      <formula>$C45=TODAY()</formula>
    </cfRule>
  </conditionalFormatting>
  <conditionalFormatting sqref="L45:L48">
    <cfRule type="expression" dxfId="1485" priority="5029">
      <formula>$C45=TODAY()</formula>
    </cfRule>
  </conditionalFormatting>
  <conditionalFormatting sqref="L45:L48">
    <cfRule type="expression" dxfId="1484" priority="5028">
      <formula>$C45=TODAY()</formula>
    </cfRule>
  </conditionalFormatting>
  <conditionalFormatting sqref="L45:L48">
    <cfRule type="expression" dxfId="1483" priority="5027">
      <formula>$C45=TODAY()</formula>
    </cfRule>
  </conditionalFormatting>
  <conditionalFormatting sqref="L45:L48">
    <cfRule type="expression" dxfId="1482" priority="5026">
      <formula>$C45=TODAY()</formula>
    </cfRule>
  </conditionalFormatting>
  <conditionalFormatting sqref="L45:L48">
    <cfRule type="expression" dxfId="1481" priority="5025">
      <formula>$C45=TODAY()</formula>
    </cfRule>
  </conditionalFormatting>
  <conditionalFormatting sqref="I56:I59">
    <cfRule type="expression" dxfId="1480" priority="5024">
      <formula>$C56=TODAY()</formula>
    </cfRule>
  </conditionalFormatting>
  <conditionalFormatting sqref="I56:I59">
    <cfRule type="expression" dxfId="1479" priority="5023">
      <formula>$C56=TODAY()</formula>
    </cfRule>
  </conditionalFormatting>
  <conditionalFormatting sqref="I56:I59">
    <cfRule type="expression" dxfId="1478" priority="5022">
      <formula>$C56=TODAY()</formula>
    </cfRule>
  </conditionalFormatting>
  <conditionalFormatting sqref="I56:I59">
    <cfRule type="expression" dxfId="1477" priority="5021">
      <formula>$C56=TODAY()</formula>
    </cfRule>
  </conditionalFormatting>
  <conditionalFormatting sqref="I56:I59">
    <cfRule type="expression" dxfId="1476" priority="5020">
      <formula>$C56=TODAY()</formula>
    </cfRule>
  </conditionalFormatting>
  <conditionalFormatting sqref="I56:I59">
    <cfRule type="expression" dxfId="1475" priority="5019">
      <formula>$C56=TODAY()</formula>
    </cfRule>
  </conditionalFormatting>
  <conditionalFormatting sqref="I56:I59">
    <cfRule type="expression" dxfId="1474" priority="5018">
      <formula>$C56=TODAY()</formula>
    </cfRule>
  </conditionalFormatting>
  <conditionalFormatting sqref="I56:I59">
    <cfRule type="expression" dxfId="1473" priority="5017">
      <formula>$C56=TODAY()</formula>
    </cfRule>
  </conditionalFormatting>
  <conditionalFormatting sqref="L56:L59">
    <cfRule type="expression" dxfId="1472" priority="5016">
      <formula>$C56=TODAY()</formula>
    </cfRule>
  </conditionalFormatting>
  <conditionalFormatting sqref="L56:L59">
    <cfRule type="expression" dxfId="1471" priority="5015">
      <formula>$C56=TODAY()</formula>
    </cfRule>
  </conditionalFormatting>
  <conditionalFormatting sqref="L56:L59">
    <cfRule type="expression" dxfId="1470" priority="5014">
      <formula>$C56=TODAY()</formula>
    </cfRule>
  </conditionalFormatting>
  <conditionalFormatting sqref="L56:L59">
    <cfRule type="expression" dxfId="1469" priority="5013">
      <formula>$C56=TODAY()</formula>
    </cfRule>
  </conditionalFormatting>
  <conditionalFormatting sqref="L56:L59">
    <cfRule type="expression" dxfId="1468" priority="5012">
      <formula>$C56=TODAY()</formula>
    </cfRule>
  </conditionalFormatting>
  <conditionalFormatting sqref="L56:L59">
    <cfRule type="expression" dxfId="1467" priority="5011">
      <formula>$C56=TODAY()</formula>
    </cfRule>
  </conditionalFormatting>
  <conditionalFormatting sqref="L56:L59">
    <cfRule type="expression" dxfId="1466" priority="5010">
      <formula>$C56=TODAY()</formula>
    </cfRule>
  </conditionalFormatting>
  <conditionalFormatting sqref="L56:L59">
    <cfRule type="expression" dxfId="1465" priority="5009">
      <formula>$C56=TODAY()</formula>
    </cfRule>
  </conditionalFormatting>
  <conditionalFormatting sqref="I67:I70">
    <cfRule type="expression" dxfId="1464" priority="5008">
      <formula>$C67=TODAY()</formula>
    </cfRule>
  </conditionalFormatting>
  <conditionalFormatting sqref="I67:I70">
    <cfRule type="expression" dxfId="1463" priority="5007">
      <formula>$C67=TODAY()</formula>
    </cfRule>
  </conditionalFormatting>
  <conditionalFormatting sqref="I67:I70">
    <cfRule type="expression" dxfId="1462" priority="5006">
      <formula>$C67=TODAY()</formula>
    </cfRule>
  </conditionalFormatting>
  <conditionalFormatting sqref="I67:I70">
    <cfRule type="expression" dxfId="1461" priority="5005">
      <formula>$C67=TODAY()</formula>
    </cfRule>
  </conditionalFormatting>
  <conditionalFormatting sqref="I67:I70">
    <cfRule type="expression" dxfId="1460" priority="5004">
      <formula>$C67=TODAY()</formula>
    </cfRule>
  </conditionalFormatting>
  <conditionalFormatting sqref="I67:I70">
    <cfRule type="expression" dxfId="1459" priority="5003">
      <formula>$C67=TODAY()</formula>
    </cfRule>
  </conditionalFormatting>
  <conditionalFormatting sqref="I67:I70">
    <cfRule type="expression" dxfId="1458" priority="5002">
      <formula>$C67=TODAY()</formula>
    </cfRule>
  </conditionalFormatting>
  <conditionalFormatting sqref="I67:I70">
    <cfRule type="expression" dxfId="1457" priority="5001">
      <formula>$C67=TODAY()</formula>
    </cfRule>
  </conditionalFormatting>
  <conditionalFormatting sqref="I67:I70">
    <cfRule type="expression" dxfId="1456" priority="5000">
      <formula>$C67=TODAY()</formula>
    </cfRule>
  </conditionalFormatting>
  <conditionalFormatting sqref="I67:I70">
    <cfRule type="expression" dxfId="1455" priority="4999">
      <formula>$C67=TODAY()</formula>
    </cfRule>
  </conditionalFormatting>
  <conditionalFormatting sqref="L67:L70">
    <cfRule type="expression" dxfId="1454" priority="4998">
      <formula>$C67=TODAY()</formula>
    </cfRule>
  </conditionalFormatting>
  <conditionalFormatting sqref="L67:L70">
    <cfRule type="expression" dxfId="1453" priority="4997">
      <formula>$C67=TODAY()</formula>
    </cfRule>
  </conditionalFormatting>
  <conditionalFormatting sqref="L67:L70">
    <cfRule type="expression" dxfId="1452" priority="4996">
      <formula>$C67=TODAY()</formula>
    </cfRule>
  </conditionalFormatting>
  <conditionalFormatting sqref="L67:L70">
    <cfRule type="expression" dxfId="1451" priority="4995">
      <formula>$C67=TODAY()</formula>
    </cfRule>
  </conditionalFormatting>
  <conditionalFormatting sqref="L67:L70">
    <cfRule type="expression" dxfId="1450" priority="4994">
      <formula>$C67=TODAY()</formula>
    </cfRule>
  </conditionalFormatting>
  <conditionalFormatting sqref="L67:L70">
    <cfRule type="expression" dxfId="1449" priority="4993">
      <formula>$C67=TODAY()</formula>
    </cfRule>
  </conditionalFormatting>
  <conditionalFormatting sqref="L67:L70">
    <cfRule type="expression" dxfId="1448" priority="4992">
      <formula>$C67=TODAY()</formula>
    </cfRule>
  </conditionalFormatting>
  <conditionalFormatting sqref="L67:L70">
    <cfRule type="expression" dxfId="1447" priority="4991">
      <formula>$C67=TODAY()</formula>
    </cfRule>
  </conditionalFormatting>
  <conditionalFormatting sqref="L67:L70">
    <cfRule type="expression" dxfId="1446" priority="4990">
      <formula>$C67=TODAY()</formula>
    </cfRule>
  </conditionalFormatting>
  <conditionalFormatting sqref="L67:L70">
    <cfRule type="expression" dxfId="1445" priority="4989">
      <formula>$C67=TODAY()</formula>
    </cfRule>
  </conditionalFormatting>
  <conditionalFormatting sqref="L21:L26 E21:I26">
    <cfRule type="expression" dxfId="1444" priority="4952">
      <formula>$C21=TODAY()</formula>
    </cfRule>
  </conditionalFormatting>
  <conditionalFormatting sqref="L21:L26 E21:I26">
    <cfRule type="expression" dxfId="1443" priority="4948">
      <formula>$C21=TODAY()</formula>
    </cfRule>
  </conditionalFormatting>
  <conditionalFormatting sqref="L32:L37 E32:I37">
    <cfRule type="expression" dxfId="1442" priority="4944">
      <formula>$C32=TODAY()</formula>
    </cfRule>
  </conditionalFormatting>
  <conditionalFormatting sqref="L32:L37 E32:I37">
    <cfRule type="expression" dxfId="1441" priority="4940">
      <formula>$C32=TODAY()</formula>
    </cfRule>
  </conditionalFormatting>
  <conditionalFormatting sqref="L43:L48 E43:I48">
    <cfRule type="expression" dxfId="1440" priority="4936">
      <formula>$C43=TODAY()</formula>
    </cfRule>
  </conditionalFormatting>
  <conditionalFormatting sqref="L43:L48 E43:I48">
    <cfRule type="expression" dxfId="1439" priority="4932">
      <formula>$C43=TODAY()</formula>
    </cfRule>
  </conditionalFormatting>
  <conditionalFormatting sqref="L54:L59 E54:I59">
    <cfRule type="expression" dxfId="1438" priority="4928">
      <formula>$C54=TODAY()</formula>
    </cfRule>
  </conditionalFormatting>
  <conditionalFormatting sqref="L54:L59 E54:I59">
    <cfRule type="expression" dxfId="1437" priority="4924">
      <formula>$C54=TODAY()</formula>
    </cfRule>
  </conditionalFormatting>
  <conditionalFormatting sqref="E65:I70 L65:L70">
    <cfRule type="expression" dxfId="1436" priority="4920">
      <formula>$C65=TODAY()</formula>
    </cfRule>
  </conditionalFormatting>
  <conditionalFormatting sqref="E65:I70 L65:L70">
    <cfRule type="expression" dxfId="1435" priority="4916">
      <formula>$C65=TODAY()</formula>
    </cfRule>
  </conditionalFormatting>
  <conditionalFormatting sqref="I67:I70">
    <cfRule type="expression" dxfId="1434" priority="4912">
      <formula>$C67=TODAY()</formula>
    </cfRule>
  </conditionalFormatting>
  <conditionalFormatting sqref="I67:I70">
    <cfRule type="expression" dxfId="1433" priority="4911">
      <formula>$C67=TODAY()</formula>
    </cfRule>
  </conditionalFormatting>
  <conditionalFormatting sqref="I67:I70">
    <cfRule type="expression" dxfId="1432" priority="4910">
      <formula>$C67=TODAY()</formula>
    </cfRule>
  </conditionalFormatting>
  <conditionalFormatting sqref="I67:I70">
    <cfRule type="expression" dxfId="1431" priority="4909">
      <formula>$C67=TODAY()</formula>
    </cfRule>
  </conditionalFormatting>
  <conditionalFormatting sqref="I67:I70">
    <cfRule type="expression" dxfId="1430" priority="4908">
      <formula>$C67=TODAY()</formula>
    </cfRule>
  </conditionalFormatting>
  <conditionalFormatting sqref="I67:I70">
    <cfRule type="expression" dxfId="1429" priority="4907">
      <formula>$C67=TODAY()</formula>
    </cfRule>
  </conditionalFormatting>
  <conditionalFormatting sqref="I67:I70">
    <cfRule type="expression" dxfId="1428" priority="4906">
      <formula>$C67=TODAY()</formula>
    </cfRule>
  </conditionalFormatting>
  <conditionalFormatting sqref="I67:I70">
    <cfRule type="expression" dxfId="1427" priority="4905">
      <formula>$C67=TODAY()</formula>
    </cfRule>
  </conditionalFormatting>
  <conditionalFormatting sqref="L67:L70">
    <cfRule type="expression" dxfId="1426" priority="4904">
      <formula>$C67=TODAY()</formula>
    </cfRule>
  </conditionalFormatting>
  <conditionalFormatting sqref="L67:L70">
    <cfRule type="expression" dxfId="1425" priority="4903">
      <formula>$C67=TODAY()</formula>
    </cfRule>
  </conditionalFormatting>
  <conditionalFormatting sqref="L67:L70">
    <cfRule type="expression" dxfId="1424" priority="4902">
      <formula>$C67=TODAY()</formula>
    </cfRule>
  </conditionalFormatting>
  <conditionalFormatting sqref="L67:L70">
    <cfRule type="expression" dxfId="1423" priority="4901">
      <formula>$C67=TODAY()</formula>
    </cfRule>
  </conditionalFormatting>
  <conditionalFormatting sqref="L67:L70">
    <cfRule type="expression" dxfId="1422" priority="4900">
      <formula>$C67=TODAY()</formula>
    </cfRule>
  </conditionalFormatting>
  <conditionalFormatting sqref="L67:L70">
    <cfRule type="expression" dxfId="1421" priority="4899">
      <formula>$C67=TODAY()</formula>
    </cfRule>
  </conditionalFormatting>
  <conditionalFormatting sqref="L67:L70">
    <cfRule type="expression" dxfId="1420" priority="4898">
      <formula>$C67=TODAY()</formula>
    </cfRule>
  </conditionalFormatting>
  <conditionalFormatting sqref="L67:L70">
    <cfRule type="expression" dxfId="1419" priority="4897">
      <formula>$C67=TODAY()</formula>
    </cfRule>
  </conditionalFormatting>
  <conditionalFormatting sqref="L65:L70 E65:I70">
    <cfRule type="expression" dxfId="1418" priority="4888">
      <formula>$C65=TODAY()</formula>
    </cfRule>
  </conditionalFormatting>
  <conditionalFormatting sqref="L65:L70 E65:I70">
    <cfRule type="expression" dxfId="1417" priority="4884">
      <formula>$C65=TODAY()</formula>
    </cfRule>
  </conditionalFormatting>
  <conditionalFormatting sqref="D10:D15">
    <cfRule type="expression" dxfId="1416" priority="4790">
      <formula>$C10=TODAY()</formula>
    </cfRule>
  </conditionalFormatting>
  <conditionalFormatting sqref="D10:D15">
    <cfRule type="expression" dxfId="1415" priority="4789">
      <formula>$C10=TODAY()</formula>
    </cfRule>
  </conditionalFormatting>
  <conditionalFormatting sqref="L21:L26 E54:I59 E65:I70 E32:I37 E21:I26 E43:I48 L32:L37 L43:L48 L54:L59 L65:L70">
    <cfRule type="expression" dxfId="1414" priority="2884">
      <formula>$C21=TODAY()</formula>
    </cfRule>
  </conditionalFormatting>
  <conditionalFormatting sqref="L21:L26 E54:I59 E65:I70 E32:I37 E21:I26 E43:I48 L32:L37 L43:L48 L54:L59 L65:L70">
    <cfRule type="expression" dxfId="1413" priority="2880">
      <formula>$C21=TODAY()</formula>
    </cfRule>
  </conditionalFormatting>
  <conditionalFormatting sqref="L21:L26 E54:I59 E65:I70 E32:I37 E21:I26 E43:I48 L32:L37 L43:L48 L54:L59 L65:L70">
    <cfRule type="expression" dxfId="1412" priority="2873">
      <formula>$C21=TODAY()</formula>
    </cfRule>
  </conditionalFormatting>
  <conditionalFormatting sqref="L21:L26 E54:I59 E65:I70 E32:I37 E21:I26 E43:I48 L32:L37 L43:L48 L54:L59 L65:L70">
    <cfRule type="expression" dxfId="1411" priority="2869">
      <formula>$C21=TODAY()</formula>
    </cfRule>
  </conditionalFormatting>
  <conditionalFormatting sqref="L21:L26 E54:I59 E65:I70 E32:I37 E21:I26 E43:I48 L32:L37 L43:L48 L54:L59 L65:L70">
    <cfRule type="expression" dxfId="1410" priority="2862">
      <formula>$C21=TODAY()</formula>
    </cfRule>
  </conditionalFormatting>
  <conditionalFormatting sqref="L21:L26 E54:I59 E65:I70 E32:I37 E21:I26 E43:I48 L32:L37 L43:L48 L54:L59 L65:L70">
    <cfRule type="expression" dxfId="1409" priority="2858">
      <formula>$C21=TODAY()</formula>
    </cfRule>
  </conditionalFormatting>
  <conditionalFormatting sqref="L21:L26 E54:I59 E65:I70 E32:I37 E21:I26 E43:I48 L32:L37 L43:L48 L54:L59 L65:L70">
    <cfRule type="expression" dxfId="1408" priority="2851">
      <formula>$C21=TODAY()</formula>
    </cfRule>
  </conditionalFormatting>
  <conditionalFormatting sqref="L21:L26 E54:I59 E65:I70 E32:I37 E21:I26 E43:I48 L32:L37 L43:L48 L54:L59 L65:L70">
    <cfRule type="expression" dxfId="1407" priority="2847">
      <formula>$C21=TODAY()</formula>
    </cfRule>
  </conditionalFormatting>
  <conditionalFormatting sqref="L21:L26 E54:I59 E65:I70 E32:I37 E21:I26 E43:I48 L32:L37 L43:L48 L54:L59 L65:L70">
    <cfRule type="expression" dxfId="1406" priority="2840">
      <formula>$C21=TODAY()</formula>
    </cfRule>
  </conditionalFormatting>
  <conditionalFormatting sqref="L21:L26 E54:I59 E65:I70 E32:I37 E21:I26 E43:I48 L32:L37 L43:L48 L54:L59 L65:L70">
    <cfRule type="expression" dxfId="1405" priority="2836">
      <formula>$C21=TODAY()</formula>
    </cfRule>
  </conditionalFormatting>
  <conditionalFormatting sqref="L21:L26 E54:I59 E65:I70 E32:I37 E21:I26 E43:I48 L32:L37 L43:L48 L54:L59 L65:L70">
    <cfRule type="expression" dxfId="1404" priority="2829">
      <formula>$C21=TODAY()</formula>
    </cfRule>
  </conditionalFormatting>
  <conditionalFormatting sqref="L21:L26 E54:I59 E65:I70 E32:I37 E21:I26 E43:I48 L32:L37 L43:L48 L54:L59 L65:L70">
    <cfRule type="expression" dxfId="1403" priority="2825">
      <formula>$C21=TODAY()</formula>
    </cfRule>
  </conditionalFormatting>
  <conditionalFormatting sqref="L21:L26 E54:I59 E65:I70 E32:I37 E21:I26 E43:I48 L32:L37 L43:L48 L54:L59 L65:L70">
    <cfRule type="expression" dxfId="1402" priority="2818">
      <formula>$C21=TODAY()</formula>
    </cfRule>
  </conditionalFormatting>
  <conditionalFormatting sqref="L21:L26 E54:I59 E65:I70 E32:I37 E21:I26 E43:I48 L32:L37 L43:L48 L54:L59 L65:L70">
    <cfRule type="expression" dxfId="1401" priority="2814">
      <formula>$C21=TODAY()</formula>
    </cfRule>
  </conditionalFormatting>
  <conditionalFormatting sqref="L21:L26 E54:I59 E65:I70 E32:I37 E21:I26 E43:I48 L32:L37 L43:L48 L54:L59 L65:L70">
    <cfRule type="expression" dxfId="1400" priority="2807">
      <formula>$C21=TODAY()</formula>
    </cfRule>
  </conditionalFormatting>
  <conditionalFormatting sqref="L21:L26 E54:I59 E65:I70 E32:I37 E21:I26 E43:I48 L32:L37 L43:L48 L54:L59 L65:L70">
    <cfRule type="expression" dxfId="1399" priority="2803">
      <formula>$C21=TODAY()</formula>
    </cfRule>
  </conditionalFormatting>
  <conditionalFormatting sqref="L21:L26 E54:I59 E65:I70 E32:I37 E21:I26 E43:I48 L32:L37 L43:L48 L54:L59 L65:L70">
    <cfRule type="expression" dxfId="1398" priority="2796">
      <formula>$C21=TODAY()</formula>
    </cfRule>
  </conditionalFormatting>
  <conditionalFormatting sqref="L21:L26 E54:I59 E65:I70 E32:I37 E21:I26 E43:I48 L32:L37 L43:L48 L54:L59 L65:L70">
    <cfRule type="expression" dxfId="1397" priority="2792">
      <formula>$C21=TODAY()</formula>
    </cfRule>
  </conditionalFormatting>
  <conditionalFormatting sqref="L21:L26 E54:I59 E65:I70 E32:I37 E21:I26 E43:I48 L32:L37 L43:L48 L54:L59 L65:L70">
    <cfRule type="expression" dxfId="1396" priority="2785">
      <formula>$C21=TODAY()</formula>
    </cfRule>
  </conditionalFormatting>
  <conditionalFormatting sqref="L21:L26 E54:I59 E65:I70 E32:I37 E21:I26 E43:I48 L32:L37 L43:L48 L54:L59 L65:L70">
    <cfRule type="expression" dxfId="1395" priority="2781">
      <formula>$C21=TODAY()</formula>
    </cfRule>
  </conditionalFormatting>
  <conditionalFormatting sqref="L21:L26 E54:I59 E65:I70 E32:I37 E21:I26 E43:I48 L32:L37 L43:L48 L54:L59 L65:L70">
    <cfRule type="expression" dxfId="1394" priority="2774">
      <formula>$C21=TODAY()</formula>
    </cfRule>
  </conditionalFormatting>
  <conditionalFormatting sqref="L21:L26 E54:I59 E65:I70 E32:I37 E21:I26 E43:I48 L32:L37 L43:L48 L54:L59 L65:L70">
    <cfRule type="expression" dxfId="1393" priority="2770">
      <formula>$C21=TODAY()</formula>
    </cfRule>
  </conditionalFormatting>
  <conditionalFormatting sqref="L21:L26 E54:I59 E65:I70 E32:I37 E21:I26 E43:I48 L32:L37 L43:L48 L54:L59 L65:L70">
    <cfRule type="expression" dxfId="1392" priority="2763">
      <formula>$C21=TODAY()</formula>
    </cfRule>
  </conditionalFormatting>
  <conditionalFormatting sqref="L21:L26 E54:I59 E65:I70 E32:I37 E21:I26 E43:I48 L32:L37 L43:L48 L54:L59 L65:L70">
    <cfRule type="expression" dxfId="1391" priority="2759">
      <formula>$C21=TODAY()</formula>
    </cfRule>
  </conditionalFormatting>
  <conditionalFormatting sqref="L21:L26 E54:I59 E65:I70 E32:I37 E21:I26 E43:I48 L32:L37 L43:L48 L54:L59 L65:L70">
    <cfRule type="expression" dxfId="1390" priority="2752">
      <formula>$C21=TODAY()</formula>
    </cfRule>
  </conditionalFormatting>
  <conditionalFormatting sqref="L21:L26 E54:I59 E65:I70 E32:I37 E21:I26 E43:I48 L32:L37 L43:L48 L54:L59 L65:L70">
    <cfRule type="expression" dxfId="1389" priority="2748">
      <formula>$C21=TODAY()</formula>
    </cfRule>
  </conditionalFormatting>
  <conditionalFormatting sqref="L21:L26 E54:I59 E65:I70 E32:I37 E21:I26 E43:I48 L32:L37 L43:L48 L54:L59 L65:L70">
    <cfRule type="expression" dxfId="1388" priority="2741">
      <formula>$C21=TODAY()</formula>
    </cfRule>
  </conditionalFormatting>
  <conditionalFormatting sqref="L21:L26 E54:I59 E65:I70 E32:I37 E21:I26 E43:I48 L32:L37 L43:L48 L54:L59 L65:L70">
    <cfRule type="expression" dxfId="1387" priority="2737">
      <formula>$C21=TODAY()</formula>
    </cfRule>
  </conditionalFormatting>
  <conditionalFormatting sqref="L21:L26 E54:I59 E65:I70 E32:I37 E21:I26 E43:I48 L32:L37 L43:L48 L54:L59 L65:L70">
    <cfRule type="expression" dxfId="1386" priority="2730">
      <formula>$C21=TODAY()</formula>
    </cfRule>
  </conditionalFormatting>
  <conditionalFormatting sqref="L21:L26 E54:I59 E65:I70 E32:I37 E21:I26 E43:I48 L32:L37 L43:L48 L54:L59 L65:L70">
    <cfRule type="expression" dxfId="1385" priority="2726">
      <formula>$C21=TODAY()</formula>
    </cfRule>
  </conditionalFormatting>
  <conditionalFormatting sqref="L21:L26 E54:I59 E65:I70 E32:I37 E21:I26 E43:I48 L32:L37 L43:L48 L54:L59 L65:L70">
    <cfRule type="expression" dxfId="1384" priority="2719">
      <formula>$C21=TODAY()</formula>
    </cfRule>
  </conditionalFormatting>
  <conditionalFormatting sqref="L21:L26 E54:I59 E65:I70 E32:I37 E21:I26 E43:I48 L32:L37 L43:L48 L54:L59 L65:L70">
    <cfRule type="expression" dxfId="1383" priority="2715">
      <formula>$C21=TODAY()</formula>
    </cfRule>
  </conditionalFormatting>
  <conditionalFormatting sqref="L21:L26 E54:I59 E65:I70 E32:I37 E21:I26 E43:I48 L32:L37 L43:L48 L54:L59 L65:L70">
    <cfRule type="expression" dxfId="1382" priority="2708">
      <formula>$C21=TODAY()</formula>
    </cfRule>
  </conditionalFormatting>
  <conditionalFormatting sqref="L21:L26 E54:I59 E65:I70 E32:I37 E21:I26 E43:I48 L32:L37 L43:L48 L54:L59 L65:L70">
    <cfRule type="expression" dxfId="1381" priority="2704">
      <formula>$C21=TODAY()</formula>
    </cfRule>
  </conditionalFormatting>
  <conditionalFormatting sqref="L21:L26 E54:I59 E65:I70 E32:I37 E21:I26 E43:I48 L32:L37 L43:L48 L54:L59 L65:L70">
    <cfRule type="expression" dxfId="1380" priority="2697">
      <formula>$C21=TODAY()</formula>
    </cfRule>
  </conditionalFormatting>
  <conditionalFormatting sqref="L21:L26 E54:I59 E65:I70 E32:I37 E21:I26 E43:I48 L32:L37 L43:L48 L54:L59 L65:L70">
    <cfRule type="expression" dxfId="1379" priority="2693">
      <formula>$C21=TODAY()</formula>
    </cfRule>
  </conditionalFormatting>
  <conditionalFormatting sqref="L21:L26 E54:I59 E65:I70 E32:I37 E21:I26 E43:I48 L32:L37 L43:L48 L54:L59 L65:L70">
    <cfRule type="expression" dxfId="1378" priority="2686">
      <formula>$C21=TODAY()</formula>
    </cfRule>
  </conditionalFormatting>
  <conditionalFormatting sqref="L21:L26 E54:I59 E65:I70 E32:I37 E21:I26 E43:I48 L32:L37 L43:L48 L54:L59 L65:L70">
    <cfRule type="expression" dxfId="1377" priority="2682">
      <formula>$C21=TODAY()</formula>
    </cfRule>
  </conditionalFormatting>
  <conditionalFormatting sqref="L21:L26 E54:I59 E65:I70 E32:I37 E21:I26 E43:I48 L32:L37 L43:L48 L54:L59 L65:L70">
    <cfRule type="expression" dxfId="1376" priority="2675">
      <formula>$C21=TODAY()</formula>
    </cfRule>
  </conditionalFormatting>
  <conditionalFormatting sqref="L21:L26 E54:I59 E65:I70 E32:I37 E21:I26 E43:I48 L32:L37 L43:L48 L54:L59 L65:L70">
    <cfRule type="expression" dxfId="1375" priority="2671">
      <formula>$C21=TODAY()</formula>
    </cfRule>
  </conditionalFormatting>
  <conditionalFormatting sqref="L21:L26 E54:I59 E65:I70 E32:I37 E21:I26 E43:I48 L32:L37 L43:L48 L54:L59 L65:L70">
    <cfRule type="expression" dxfId="1374" priority="2664">
      <formula>$C21=TODAY()</formula>
    </cfRule>
  </conditionalFormatting>
  <conditionalFormatting sqref="L21:L26 E54:I59 E65:I70 E32:I37 E21:I26 E43:I48 L32:L37 L43:L48 L54:L59 L65:L70">
    <cfRule type="expression" dxfId="1373" priority="2660">
      <formula>$C21=TODAY()</formula>
    </cfRule>
  </conditionalFormatting>
  <conditionalFormatting sqref="L21:L26 E54:I59 E65:I70 E32:I37 E21:I26 E43:I48 L32:L37 L43:L48 L54:L59 L65:L70">
    <cfRule type="expression" dxfId="1372" priority="2653">
      <formula>$C21=TODAY()</formula>
    </cfRule>
  </conditionalFormatting>
  <conditionalFormatting sqref="L21:L26 E54:I59 E65:I70 E32:I37 E21:I26 E43:I48 L32:L37 L43:L48 L54:L59 L65:L70">
    <cfRule type="expression" dxfId="1371" priority="2649">
      <formula>$C21=TODAY()</formula>
    </cfRule>
  </conditionalFormatting>
  <conditionalFormatting sqref="L21:L26 E54:I59 E65:I70 E32:I37 E21:I26 E43:I48 L32:L37 L43:L48 L54:L59 L65:L70">
    <cfRule type="expression" dxfId="1370" priority="2642">
      <formula>$C21=TODAY()</formula>
    </cfRule>
  </conditionalFormatting>
  <conditionalFormatting sqref="L21:L26 E54:I59 E65:I70 E32:I37 E21:I26 E43:I48 L32:L37 L43:L48 L54:L59 L65:L70">
    <cfRule type="expression" dxfId="1369" priority="2638">
      <formula>$C21=TODAY()</formula>
    </cfRule>
  </conditionalFormatting>
  <conditionalFormatting sqref="L21:L26 E54:I59 E65:I70 E32:I37 E21:I26 E43:I48 L32:L37 L43:L48 L54:L59 L65:L70">
    <cfRule type="expression" dxfId="1368" priority="2631">
      <formula>$C21=TODAY()</formula>
    </cfRule>
  </conditionalFormatting>
  <conditionalFormatting sqref="L21:L26 E54:I59 E65:I70 E32:I37 E21:I26 E43:I48 L32:L37 L43:L48 L54:L59 L65:L70">
    <cfRule type="expression" dxfId="1367" priority="2627">
      <formula>$C21=TODAY()</formula>
    </cfRule>
  </conditionalFormatting>
  <conditionalFormatting sqref="L21:L26 E54:I59 E65:I70 E32:I37 E21:I26 E43:I48 L32:L37 L43:L48 L54:L59 L65:L70">
    <cfRule type="expression" dxfId="1366" priority="2620">
      <formula>$C21=TODAY()</formula>
    </cfRule>
  </conditionalFormatting>
  <conditionalFormatting sqref="L21:L26 E54:I59 E65:I70 E32:I37 E21:I26 E43:I48 L32:L37 L43:L48 L54:L59 L65:L70">
    <cfRule type="expression" dxfId="1365" priority="2616">
      <formula>$C21=TODAY()</formula>
    </cfRule>
  </conditionalFormatting>
  <conditionalFormatting sqref="L21:L26 E54:I59 E65:I70 E32:I37 E21:I26 E43:I48 L32:L37 L43:L48 L54:L59 L65:L70">
    <cfRule type="expression" dxfId="1364" priority="2609">
      <formula>$C21=TODAY()</formula>
    </cfRule>
  </conditionalFormatting>
  <conditionalFormatting sqref="L21:L26 E54:I59 E65:I70 E32:I37 E21:I26 E43:I48 L32:L37 L43:L48 L54:L59 L65:L70">
    <cfRule type="expression" dxfId="1363" priority="2605">
      <formula>$C21=TODAY()</formula>
    </cfRule>
  </conditionalFormatting>
  <conditionalFormatting sqref="L21:L26 E54:I59 E65:I70 E32:I37 E21:I26 E43:I48 L32:L37 L43:L48 L54:L59 L65:L70">
    <cfRule type="expression" dxfId="1362" priority="2598">
      <formula>$C21=TODAY()</formula>
    </cfRule>
  </conditionalFormatting>
  <conditionalFormatting sqref="L21:L26 E54:I59 E65:I70 E32:I37 E21:I26 E43:I48 L32:L37 L43:L48 L54:L59 L65:L70">
    <cfRule type="expression" dxfId="1361" priority="2594">
      <formula>$C21=TODAY()</formula>
    </cfRule>
  </conditionalFormatting>
  <conditionalFormatting sqref="L21:L26 E54:I59 E65:I70 E32:I37 E21:I26 E43:I48 L32:L37 L43:L48 L54:L59 L65:L70">
    <cfRule type="expression" dxfId="1360" priority="2587">
      <formula>$C21=TODAY()</formula>
    </cfRule>
  </conditionalFormatting>
  <conditionalFormatting sqref="L21:L26 E54:I59 E65:I70 E32:I37 E21:I26 E43:I48 L32:L37 L43:L48 L54:L59 L65:L70">
    <cfRule type="expression" dxfId="1359" priority="2583">
      <formula>$C21=TODAY()</formula>
    </cfRule>
  </conditionalFormatting>
  <conditionalFormatting sqref="L21:L26 E54:I59 E65:I70 E32:I37 E21:I26 E43:I48 L32:L37 L43:L48 L54:L59 L65:L70">
    <cfRule type="expression" dxfId="1358" priority="2576">
      <formula>$C21=TODAY()</formula>
    </cfRule>
  </conditionalFormatting>
  <conditionalFormatting sqref="L21:L26 E54:I59 E65:I70 E32:I37 E21:I26 E43:I48 L32:L37 L43:L48 L54:L59 L65:L70">
    <cfRule type="expression" dxfId="1357" priority="2572">
      <formula>$C21=TODAY()</formula>
    </cfRule>
  </conditionalFormatting>
  <conditionalFormatting sqref="L21:L26 E54:I59 E65:I70 E32:I37 E21:I26 E43:I48 L32:L37 L43:L48 L54:L59 L65:L70">
    <cfRule type="expression" dxfId="1356" priority="2565">
      <formula>$C21=TODAY()</formula>
    </cfRule>
  </conditionalFormatting>
  <conditionalFormatting sqref="L21:L26 E54:I59 E65:I70 E32:I37 E21:I26 E43:I48 L32:L37 L43:L48 L54:L59 L65:L70">
    <cfRule type="expression" dxfId="1355" priority="2561">
      <formula>$C21=TODAY()</formula>
    </cfRule>
  </conditionalFormatting>
  <conditionalFormatting sqref="L21:L26 E54:I59 E65:I70 E32:I37 E21:I26 E43:I48 L32:L37 L43:L48 L54:L59 L65:L70">
    <cfRule type="expression" dxfId="1354" priority="2554">
      <formula>$C21=TODAY()</formula>
    </cfRule>
  </conditionalFormatting>
  <conditionalFormatting sqref="L21:L26 E54:I59 E65:I70 E32:I37 E21:I26 E43:I48 L32:L37 L43:L48 L54:L59 L65:L70">
    <cfRule type="expression" dxfId="1353" priority="2550">
      <formula>$C21=TODAY()</formula>
    </cfRule>
  </conditionalFormatting>
  <conditionalFormatting sqref="AD15:AD18 AD108:AD110">
    <cfRule type="expression" dxfId="1352" priority="2546">
      <formula>$U15&lt;&gt;""</formula>
    </cfRule>
  </conditionalFormatting>
  <conditionalFormatting sqref="L21:L26 E54:I59 E65:I70 E32:I37 E21:I26 E43:I48 L32:L37 L43:L48 L54:L59 L65:L70">
    <cfRule type="expression" dxfId="1351" priority="2543">
      <formula>$C21=TODAY()</formula>
    </cfRule>
  </conditionalFormatting>
  <conditionalFormatting sqref="L21:L26 E54:I59 E65:I70 E32:I37 E21:I26 E43:I48 L32:L37 L43:L48 L54:L59 L65:L70">
    <cfRule type="expression" dxfId="1350" priority="2539">
      <formula>$C21=TODAY()</formula>
    </cfRule>
  </conditionalFormatting>
  <conditionalFormatting sqref="L21:L26 E54:I59 E65:I70 E32:I37 E21:I26 E43:I48 L32:L37 L43:L48 L54:L59 L65:L70">
    <cfRule type="expression" dxfId="1349" priority="2532">
      <formula>$C21=TODAY()</formula>
    </cfRule>
  </conditionalFormatting>
  <conditionalFormatting sqref="L21:L26 E54:I59 E65:I70 E32:I37 E21:I26 E43:I48 L32:L37 L43:L48 L54:L59 L65:L70">
    <cfRule type="expression" dxfId="1348" priority="2528">
      <formula>$C21=TODAY()</formula>
    </cfRule>
  </conditionalFormatting>
  <conditionalFormatting sqref="L21:L26 E54:I59 E65:I70 E32:I37 E21:I26 E43:I48 L32:L37 L43:L48 L54:L59 L65:L70">
    <cfRule type="expression" dxfId="1347" priority="2521">
      <formula>$C21=TODAY()</formula>
    </cfRule>
  </conditionalFormatting>
  <conditionalFormatting sqref="L21:L26 E54:I59 E65:I70 E32:I37 E21:I26 E43:I48 L32:L37 L43:L48 L54:L59 L65:L70">
    <cfRule type="expression" dxfId="1346" priority="2517">
      <formula>$C21=TODAY()</formula>
    </cfRule>
  </conditionalFormatting>
  <conditionalFormatting sqref="L21:L26 E54:I59 E65:I70 E32:I37 E21:I26 E43:I48 L32:L37 L43:L48 L54:L59 L65:L70">
    <cfRule type="expression" dxfId="1345" priority="2510">
      <formula>$C21=TODAY()</formula>
    </cfRule>
  </conditionalFormatting>
  <conditionalFormatting sqref="L21:L26 E54:I59 E65:I70 E32:I37 E21:I26 E43:I48 L32:L37 L43:L48 L54:L59 L65:L70">
    <cfRule type="expression" dxfId="1344" priority="2506">
      <formula>$C21=TODAY()</formula>
    </cfRule>
  </conditionalFormatting>
  <conditionalFormatting sqref="L21:L26 E54:I59 E65:I70 E32:I37 E21:I26 E43:I48 L32:L37 L43:L48 L54:L59 L65:L70">
    <cfRule type="expression" dxfId="1343" priority="2499">
      <formula>$C21=TODAY()</formula>
    </cfRule>
  </conditionalFormatting>
  <conditionalFormatting sqref="L21:L26 E54:I59 E65:I70 E32:I37 E21:I26 E43:I48 L32:L37 L43:L48 L54:L59 L65:L70">
    <cfRule type="expression" dxfId="1342" priority="2495">
      <formula>$C21=TODAY()</formula>
    </cfRule>
  </conditionalFormatting>
  <conditionalFormatting sqref="L21:L26 E54:I59 E65:I70 E32:I37 E21:I26 E43:I48 L32:L37 L43:L48 L54:L59 L65:L70">
    <cfRule type="expression" dxfId="1341" priority="2488">
      <formula>$C21=TODAY()</formula>
    </cfRule>
  </conditionalFormatting>
  <conditionalFormatting sqref="L21:L26 E54:I59 E65:I70 E32:I37 E21:I26 E43:I48 L32:L37 L43:L48 L54:L59 L65:L70">
    <cfRule type="expression" dxfId="1340" priority="2484">
      <formula>$C21=TODAY()</formula>
    </cfRule>
  </conditionalFormatting>
  <conditionalFormatting sqref="L21:L26 E54:I59 E65:I70 E32:I37 E21:I26 E43:I48 L32:L37 L43:L48 L54:L59 L65:L70">
    <cfRule type="expression" dxfId="1339" priority="2477">
      <formula>$C21=TODAY()</formula>
    </cfRule>
  </conditionalFormatting>
  <conditionalFormatting sqref="L21:L26 E54:I59 E65:I70 E32:I37 E21:I26 E43:I48 L32:L37 L43:L48 L54:L59 L65:L70">
    <cfRule type="expression" dxfId="1338" priority="2473">
      <formula>$C21=TODAY()</formula>
    </cfRule>
  </conditionalFormatting>
  <conditionalFormatting sqref="L21:L26 E54:I59 E65:I70 E32:I37 E21:I26 E43:I48 L32:L37 L43:L48 L54:L59 L65:L70">
    <cfRule type="expression" dxfId="1337" priority="2466">
      <formula>$C21=TODAY()</formula>
    </cfRule>
  </conditionalFormatting>
  <conditionalFormatting sqref="L21:L26 E54:I59 E65:I70 E32:I37 E21:I26 E43:I48 L32:L37 L43:L48 L54:L59 L65:L70">
    <cfRule type="expression" dxfId="1336" priority="2462">
      <formula>$C21=TODAY()</formula>
    </cfRule>
  </conditionalFormatting>
  <conditionalFormatting sqref="L21:L26 E54:I59 E65:I70 E32:I37 E21:I26 E43:I48 L32:L37 L43:L48 L54:L59 L65:L70">
    <cfRule type="expression" dxfId="1335" priority="2455">
      <formula>$C21=TODAY()</formula>
    </cfRule>
  </conditionalFormatting>
  <conditionalFormatting sqref="L21:L26 E54:I59 E65:I70 E32:I37 E21:I26 E43:I48 L32:L37 L43:L48 L54:L59 L65:L70">
    <cfRule type="expression" dxfId="1334" priority="2451">
      <formula>$C21=TODAY()</formula>
    </cfRule>
  </conditionalFormatting>
  <conditionalFormatting sqref="L21:L26 E54:I59 E65:I70 E32:I37 E21:I26 E43:I48 L32:L37 L43:L48 L54:L59 L65:L70">
    <cfRule type="expression" dxfId="1333" priority="2444">
      <formula>$C21=TODAY()</formula>
    </cfRule>
  </conditionalFormatting>
  <conditionalFormatting sqref="L21:L26 E54:I59 E65:I70 E32:I37 E21:I26 E43:I48 L32:L37 L43:L48 L54:L59 L65:L70">
    <cfRule type="expression" dxfId="1332" priority="2440">
      <formula>$C21=TODAY()</formula>
    </cfRule>
  </conditionalFormatting>
  <conditionalFormatting sqref="L21:L26 E54:I59 E65:I70 E32:I37 E21:I26 E43:I48 L32:L37 L43:L48 L54:L59 L65:L70">
    <cfRule type="expression" dxfId="1331" priority="2433">
      <formula>$C21=TODAY()</formula>
    </cfRule>
  </conditionalFormatting>
  <conditionalFormatting sqref="L21:L26 E54:I59 E65:I70 E32:I37 E21:I26 E43:I48 L32:L37 L43:L48 L54:L59 L65:L70">
    <cfRule type="expression" dxfId="1330" priority="2429">
      <formula>$C21=TODAY()</formula>
    </cfRule>
  </conditionalFormatting>
  <conditionalFormatting sqref="L21:L26 E21:I26">
    <cfRule type="expression" dxfId="1329" priority="2392">
      <formula>$C21=TODAY()</formula>
    </cfRule>
  </conditionalFormatting>
  <conditionalFormatting sqref="L21:L26 E21:I26">
    <cfRule type="expression" dxfId="1328" priority="2391">
      <formula>$C21=TODAY()</formula>
    </cfRule>
  </conditionalFormatting>
  <conditionalFormatting sqref="E32:I37 L32:L37">
    <cfRule type="expression" dxfId="1327" priority="2388">
      <formula>$C32=TODAY()</formula>
    </cfRule>
  </conditionalFormatting>
  <conditionalFormatting sqref="E32:I37 L32:L37">
    <cfRule type="expression" dxfId="1326" priority="2387">
      <formula>$C32=TODAY()</formula>
    </cfRule>
  </conditionalFormatting>
  <conditionalFormatting sqref="I34:I37">
    <cfRule type="expression" dxfId="1325" priority="2386">
      <formula>$C34=TODAY()</formula>
    </cfRule>
  </conditionalFormatting>
  <conditionalFormatting sqref="I34:I37">
    <cfRule type="expression" dxfId="1324" priority="2385">
      <formula>$C34=TODAY()</formula>
    </cfRule>
  </conditionalFormatting>
  <conditionalFormatting sqref="L34:L37">
    <cfRule type="expression" dxfId="1323" priority="2384">
      <formula>$C34=TODAY()</formula>
    </cfRule>
  </conditionalFormatting>
  <conditionalFormatting sqref="L34:L37">
    <cfRule type="expression" dxfId="1322" priority="2383">
      <formula>$C34=TODAY()</formula>
    </cfRule>
  </conditionalFormatting>
  <conditionalFormatting sqref="L32:L37 E32:I37">
    <cfRule type="expression" dxfId="1321" priority="2378">
      <formula>$C32=TODAY()</formula>
    </cfRule>
  </conditionalFormatting>
  <conditionalFormatting sqref="L32:L37 E32:I37">
    <cfRule type="expression" dxfId="1320" priority="2377">
      <formula>$C32=TODAY()</formula>
    </cfRule>
  </conditionalFormatting>
  <conditionalFormatting sqref="L32:L37 E32:I37">
    <cfRule type="expression" dxfId="1319" priority="2358">
      <formula>$C32=TODAY()</formula>
    </cfRule>
  </conditionalFormatting>
  <conditionalFormatting sqref="L32:L37 E32:I37">
    <cfRule type="expression" dxfId="1318" priority="2357">
      <formula>$C32=TODAY()</formula>
    </cfRule>
  </conditionalFormatting>
  <conditionalFormatting sqref="E43:I48 L43:L48">
    <cfRule type="expression" dxfId="1317" priority="2354">
      <formula>$C43=TODAY()</formula>
    </cfRule>
  </conditionalFormatting>
  <conditionalFormatting sqref="E43:I48 L43:L48">
    <cfRule type="expression" dxfId="1316" priority="2353">
      <formula>$C43=TODAY()</formula>
    </cfRule>
  </conditionalFormatting>
  <conditionalFormatting sqref="I45:I48">
    <cfRule type="expression" dxfId="1315" priority="2352">
      <formula>$C45=TODAY()</formula>
    </cfRule>
  </conditionalFormatting>
  <conditionalFormatting sqref="I45:I48">
    <cfRule type="expression" dxfId="1314" priority="2351">
      <formula>$C45=TODAY()</formula>
    </cfRule>
  </conditionalFormatting>
  <conditionalFormatting sqref="L45:L48">
    <cfRule type="expression" dxfId="1313" priority="2350">
      <formula>$C45=TODAY()</formula>
    </cfRule>
  </conditionalFormatting>
  <conditionalFormatting sqref="L45:L48">
    <cfRule type="expression" dxfId="1312" priority="2349">
      <formula>$C45=TODAY()</formula>
    </cfRule>
  </conditionalFormatting>
  <conditionalFormatting sqref="L43:L48 E43:I48">
    <cfRule type="expression" dxfId="1311" priority="2344">
      <formula>$C43=TODAY()</formula>
    </cfRule>
  </conditionalFormatting>
  <conditionalFormatting sqref="L43:L48 E43:I48">
    <cfRule type="expression" dxfId="1310" priority="2343">
      <formula>$C43=TODAY()</formula>
    </cfRule>
  </conditionalFormatting>
  <conditionalFormatting sqref="L43:L48 E43:I48">
    <cfRule type="expression" dxfId="1309" priority="2324">
      <formula>$C43=TODAY()</formula>
    </cfRule>
  </conditionalFormatting>
  <conditionalFormatting sqref="L43:L48 E43:I48">
    <cfRule type="expression" dxfId="1308" priority="2323">
      <formula>$C43=TODAY()</formula>
    </cfRule>
  </conditionalFormatting>
  <conditionalFormatting sqref="E54:I59 L54:L59">
    <cfRule type="expression" dxfId="1307" priority="2320">
      <formula>$C54=TODAY()</formula>
    </cfRule>
  </conditionalFormatting>
  <conditionalFormatting sqref="E54:I59 L54:L59">
    <cfRule type="expression" dxfId="1306" priority="2319">
      <formula>$C54=TODAY()</formula>
    </cfRule>
  </conditionalFormatting>
  <conditionalFormatting sqref="I56:I59">
    <cfRule type="expression" dxfId="1305" priority="2318">
      <formula>$C56=TODAY()</formula>
    </cfRule>
  </conditionalFormatting>
  <conditionalFormatting sqref="I56:I59">
    <cfRule type="expression" dxfId="1304" priority="2317">
      <formula>$C56=TODAY()</formula>
    </cfRule>
  </conditionalFormatting>
  <conditionalFormatting sqref="L56:L59">
    <cfRule type="expression" dxfId="1303" priority="2316">
      <formula>$C56=TODAY()</formula>
    </cfRule>
  </conditionalFormatting>
  <conditionalFormatting sqref="L56:L59">
    <cfRule type="expression" dxfId="1302" priority="2315">
      <formula>$C56=TODAY()</formula>
    </cfRule>
  </conditionalFormatting>
  <conditionalFormatting sqref="L54:L59 E54:I59">
    <cfRule type="expression" dxfId="1301" priority="2310">
      <formula>$C54=TODAY()</formula>
    </cfRule>
  </conditionalFormatting>
  <conditionalFormatting sqref="L54:L59 E54:I59">
    <cfRule type="expression" dxfId="1300" priority="2309">
      <formula>$C54=TODAY()</formula>
    </cfRule>
  </conditionalFormatting>
  <conditionalFormatting sqref="L54:L59 E54:I59">
    <cfRule type="expression" dxfId="1299" priority="2290">
      <formula>$C54=TODAY()</formula>
    </cfRule>
  </conditionalFormatting>
  <conditionalFormatting sqref="L54:L59 E54:I59">
    <cfRule type="expression" dxfId="1298" priority="2289">
      <formula>$C54=TODAY()</formula>
    </cfRule>
  </conditionalFormatting>
  <conditionalFormatting sqref="E65:I70 L65:L70">
    <cfRule type="expression" dxfId="1297" priority="2286">
      <formula>$C65=TODAY()</formula>
    </cfRule>
  </conditionalFormatting>
  <conditionalFormatting sqref="E65:I70 L65:L70">
    <cfRule type="expression" dxfId="1296" priority="2285">
      <formula>$C65=TODAY()</formula>
    </cfRule>
  </conditionalFormatting>
  <conditionalFormatting sqref="I67:I70">
    <cfRule type="expression" dxfId="1295" priority="2284">
      <formula>$C67=TODAY()</formula>
    </cfRule>
  </conditionalFormatting>
  <conditionalFormatting sqref="I67:I70">
    <cfRule type="expression" dxfId="1294" priority="2283">
      <formula>$C67=TODAY()</formula>
    </cfRule>
  </conditionalFormatting>
  <conditionalFormatting sqref="L67:L70">
    <cfRule type="expression" dxfId="1293" priority="2282">
      <formula>$C67=TODAY()</formula>
    </cfRule>
  </conditionalFormatting>
  <conditionalFormatting sqref="L67:L70">
    <cfRule type="expression" dxfId="1292" priority="2281">
      <formula>$C67=TODAY()</formula>
    </cfRule>
  </conditionalFormatting>
  <conditionalFormatting sqref="L65:L70 E65:I70">
    <cfRule type="expression" dxfId="1291" priority="2276">
      <formula>$C65=TODAY()</formula>
    </cfRule>
  </conditionalFormatting>
  <conditionalFormatting sqref="L65:L70 E65:I70">
    <cfRule type="expression" dxfId="1290" priority="2275">
      <formula>$C65=TODAY()</formula>
    </cfRule>
  </conditionalFormatting>
  <conditionalFormatting sqref="L65:L70 E65:I70">
    <cfRule type="expression" dxfId="1289" priority="2256">
      <formula>$C65=TODAY()</formula>
    </cfRule>
  </conditionalFormatting>
  <conditionalFormatting sqref="L65:L70 E65:I70">
    <cfRule type="expression" dxfId="1288" priority="2255">
      <formula>$C65=TODAY()</formula>
    </cfRule>
  </conditionalFormatting>
  <conditionalFormatting sqref="L21:L26 E21:I26">
    <cfRule type="expression" dxfId="1287" priority="2252">
      <formula>$C21=TODAY()</formula>
    </cfRule>
  </conditionalFormatting>
  <conditionalFormatting sqref="L21:L26 E21:I26">
    <cfRule type="expression" dxfId="1286" priority="2251">
      <formula>$C21=TODAY()</formula>
    </cfRule>
  </conditionalFormatting>
  <conditionalFormatting sqref="L32:L37 E32:I37">
    <cfRule type="expression" dxfId="1285" priority="2248">
      <formula>$C32=TODAY()</formula>
    </cfRule>
  </conditionalFormatting>
  <conditionalFormatting sqref="L32:L37 E32:I37">
    <cfRule type="expression" dxfId="1284" priority="2247">
      <formula>$C32=TODAY()</formula>
    </cfRule>
  </conditionalFormatting>
  <conditionalFormatting sqref="L43:L48 E43:I48">
    <cfRule type="expression" dxfId="1283" priority="2244">
      <formula>$C43=TODAY()</formula>
    </cfRule>
  </conditionalFormatting>
  <conditionalFormatting sqref="L43:L48 E43:I48">
    <cfRule type="expression" dxfId="1282" priority="2243">
      <formula>$C43=TODAY()</formula>
    </cfRule>
  </conditionalFormatting>
  <conditionalFormatting sqref="L54:L59 E54:I59">
    <cfRule type="expression" dxfId="1281" priority="2240">
      <formula>$C54=TODAY()</formula>
    </cfRule>
  </conditionalFormatting>
  <conditionalFormatting sqref="L54:L59 E54:I59">
    <cfRule type="expression" dxfId="1280" priority="2239">
      <formula>$C54=TODAY()</formula>
    </cfRule>
  </conditionalFormatting>
  <conditionalFormatting sqref="L65:L70 E65:I70">
    <cfRule type="expression" dxfId="1279" priority="2236">
      <formula>$C65=TODAY()</formula>
    </cfRule>
  </conditionalFormatting>
  <conditionalFormatting sqref="L65:L70 E65:I70">
    <cfRule type="expression" dxfId="1278" priority="2235">
      <formula>$C65=TODAY()</formula>
    </cfRule>
  </conditionalFormatting>
  <conditionalFormatting sqref="L21:L26 E21:I26">
    <cfRule type="expression" dxfId="1277" priority="2232">
      <formula>$C21=TODAY()</formula>
    </cfRule>
  </conditionalFormatting>
  <conditionalFormatting sqref="L21:L26 E21:I26">
    <cfRule type="expression" dxfId="1276" priority="2231">
      <formula>$C21=TODAY()</formula>
    </cfRule>
  </conditionalFormatting>
  <conditionalFormatting sqref="L32:L37 E32:I37">
    <cfRule type="expression" dxfId="1275" priority="2228">
      <formula>$C32=TODAY()</formula>
    </cfRule>
  </conditionalFormatting>
  <conditionalFormatting sqref="L32:L37 E32:I37">
    <cfRule type="expression" dxfId="1274" priority="2227">
      <formula>$C32=TODAY()</formula>
    </cfRule>
  </conditionalFormatting>
  <conditionalFormatting sqref="L43:L48 E43:I48">
    <cfRule type="expression" dxfId="1273" priority="2224">
      <formula>$C43=TODAY()</formula>
    </cfRule>
  </conditionalFormatting>
  <conditionalFormatting sqref="L43:L48 E43:I48">
    <cfRule type="expression" dxfId="1272" priority="2223">
      <formula>$C43=TODAY()</formula>
    </cfRule>
  </conditionalFormatting>
  <conditionalFormatting sqref="L54:L59 E54:I59">
    <cfRule type="expression" dxfId="1271" priority="2220">
      <formula>$C54=TODAY()</formula>
    </cfRule>
  </conditionalFormatting>
  <conditionalFormatting sqref="L54:L59 E54:I59">
    <cfRule type="expression" dxfId="1270" priority="2219">
      <formula>$C54=TODAY()</formula>
    </cfRule>
  </conditionalFormatting>
  <conditionalFormatting sqref="L65:L70 E65:I70">
    <cfRule type="expression" dxfId="1269" priority="2216">
      <formula>$C65=TODAY()</formula>
    </cfRule>
  </conditionalFormatting>
  <conditionalFormatting sqref="L65:L70 E65:I70">
    <cfRule type="expression" dxfId="1268" priority="2215">
      <formula>$C65=TODAY()</formula>
    </cfRule>
  </conditionalFormatting>
  <conditionalFormatting sqref="L21:L26 I21:I26">
    <cfRule type="expression" dxfId="1267" priority="2212">
      <formula>$C21=TODAY()</formula>
    </cfRule>
  </conditionalFormatting>
  <conditionalFormatting sqref="L21:L26 I21:I26">
    <cfRule type="expression" dxfId="1266" priority="2211">
      <formula>$C21=TODAY()</formula>
    </cfRule>
  </conditionalFormatting>
  <conditionalFormatting sqref="L32:L37 I32:I37">
    <cfRule type="expression" dxfId="1265" priority="2210">
      <formula>$C32=TODAY()</formula>
    </cfRule>
  </conditionalFormatting>
  <conditionalFormatting sqref="L32:L37 I32:I37">
    <cfRule type="expression" dxfId="1264" priority="2209">
      <formula>$C32=TODAY()</formula>
    </cfRule>
  </conditionalFormatting>
  <conditionalFormatting sqref="L43:L48 I43:I48">
    <cfRule type="expression" dxfId="1263" priority="2208">
      <formula>$C43=TODAY()</formula>
    </cfRule>
  </conditionalFormatting>
  <conditionalFormatting sqref="L43:L48 I43:I48">
    <cfRule type="expression" dxfId="1262" priority="2207">
      <formula>$C43=TODAY()</formula>
    </cfRule>
  </conditionalFormatting>
  <conditionalFormatting sqref="L54:L59 I54:I59">
    <cfRule type="expression" dxfId="1261" priority="2206">
      <formula>$C54=TODAY()</formula>
    </cfRule>
  </conditionalFormatting>
  <conditionalFormatting sqref="L54:L59 I54:I59">
    <cfRule type="expression" dxfId="1260" priority="2205">
      <formula>$C54=TODAY()</formula>
    </cfRule>
  </conditionalFormatting>
  <conditionalFormatting sqref="L65:L70 I65:I70">
    <cfRule type="expression" dxfId="1259" priority="2204">
      <formula>$C65=TODAY()</formula>
    </cfRule>
  </conditionalFormatting>
  <conditionalFormatting sqref="L65:L70 I65:I70">
    <cfRule type="expression" dxfId="1258" priority="2203">
      <formula>$C65=TODAY()</formula>
    </cfRule>
  </conditionalFormatting>
  <conditionalFormatting sqref="I21:I26">
    <cfRule type="expression" dxfId="1257" priority="2172">
      <formula>$C21=TODAY()</formula>
    </cfRule>
  </conditionalFormatting>
  <conditionalFormatting sqref="I21:I26">
    <cfRule type="expression" dxfId="1256" priority="2171">
      <formula>$C21=TODAY()</formula>
    </cfRule>
  </conditionalFormatting>
  <conditionalFormatting sqref="I32:I37">
    <cfRule type="expression" dxfId="1255" priority="2170">
      <formula>$C32=TODAY()</formula>
    </cfRule>
  </conditionalFormatting>
  <conditionalFormatting sqref="I32:I37">
    <cfRule type="expression" dxfId="1254" priority="2169">
      <formula>$C32=TODAY()</formula>
    </cfRule>
  </conditionalFormatting>
  <conditionalFormatting sqref="I43:I48">
    <cfRule type="expression" dxfId="1253" priority="2168">
      <formula>$C43=TODAY()</formula>
    </cfRule>
  </conditionalFormatting>
  <conditionalFormatting sqref="I43:I48">
    <cfRule type="expression" dxfId="1252" priority="2167">
      <formula>$C43=TODAY()</formula>
    </cfRule>
  </conditionalFormatting>
  <conditionalFormatting sqref="I54:I59">
    <cfRule type="expression" dxfId="1251" priority="2166">
      <formula>$C54=TODAY()</formula>
    </cfRule>
  </conditionalFormatting>
  <conditionalFormatting sqref="I54:I59">
    <cfRule type="expression" dxfId="1250" priority="2165">
      <formula>$C54=TODAY()</formula>
    </cfRule>
  </conditionalFormatting>
  <conditionalFormatting sqref="I54:I59">
    <cfRule type="expression" dxfId="1249" priority="2164">
      <formula>$C54=TODAY()</formula>
    </cfRule>
  </conditionalFormatting>
  <conditionalFormatting sqref="I54:I59">
    <cfRule type="expression" dxfId="1248" priority="2163">
      <formula>$C54=TODAY()</formula>
    </cfRule>
  </conditionalFormatting>
  <conditionalFormatting sqref="I56:I59">
    <cfRule type="expression" dxfId="1247" priority="2162">
      <formula>$C56=TODAY()</formula>
    </cfRule>
  </conditionalFormatting>
  <conditionalFormatting sqref="I56:I59">
    <cfRule type="expression" dxfId="1246" priority="2161">
      <formula>$C56=TODAY()</formula>
    </cfRule>
  </conditionalFormatting>
  <conditionalFormatting sqref="I56:I59">
    <cfRule type="expression" dxfId="1245" priority="2160">
      <formula>$C56=TODAY()</formula>
    </cfRule>
  </conditionalFormatting>
  <conditionalFormatting sqref="I56:I59">
    <cfRule type="expression" dxfId="1244" priority="2159">
      <formula>$C56=TODAY()</formula>
    </cfRule>
  </conditionalFormatting>
  <conditionalFormatting sqref="I56:I59">
    <cfRule type="expression" dxfId="1243" priority="2158">
      <formula>$C56=TODAY()</formula>
    </cfRule>
  </conditionalFormatting>
  <conditionalFormatting sqref="I56:I59">
    <cfRule type="expression" dxfId="1242" priority="2157">
      <formula>$C56=TODAY()</formula>
    </cfRule>
  </conditionalFormatting>
  <conditionalFormatting sqref="I56:I59">
    <cfRule type="expression" dxfId="1241" priority="2156">
      <formula>$C56=TODAY()</formula>
    </cfRule>
  </conditionalFormatting>
  <conditionalFormatting sqref="I56:I59">
    <cfRule type="expression" dxfId="1240" priority="2155">
      <formula>$C56=TODAY()</formula>
    </cfRule>
  </conditionalFormatting>
  <conditionalFormatting sqref="I56:I59">
    <cfRule type="expression" dxfId="1239" priority="2154">
      <formula>$C56=TODAY()</formula>
    </cfRule>
  </conditionalFormatting>
  <conditionalFormatting sqref="I56:I59">
    <cfRule type="expression" dxfId="1238" priority="2153">
      <formula>$C56=TODAY()</formula>
    </cfRule>
  </conditionalFormatting>
  <conditionalFormatting sqref="I54:I59">
    <cfRule type="expression" dxfId="1237" priority="2152">
      <formula>$C54=TODAY()</formula>
    </cfRule>
  </conditionalFormatting>
  <conditionalFormatting sqref="I54:I59">
    <cfRule type="expression" dxfId="1236" priority="2151">
      <formula>$C54=TODAY()</formula>
    </cfRule>
  </conditionalFormatting>
  <conditionalFormatting sqref="I56:I59">
    <cfRule type="expression" dxfId="1235" priority="2150">
      <formula>$C56=TODAY()</formula>
    </cfRule>
  </conditionalFormatting>
  <conditionalFormatting sqref="I56:I59">
    <cfRule type="expression" dxfId="1234" priority="2149">
      <formula>$C56=TODAY()</formula>
    </cfRule>
  </conditionalFormatting>
  <conditionalFormatting sqref="I56:I59">
    <cfRule type="expression" dxfId="1233" priority="2148">
      <formula>$C56=TODAY()</formula>
    </cfRule>
  </conditionalFormatting>
  <conditionalFormatting sqref="I56:I59">
    <cfRule type="expression" dxfId="1232" priority="2147">
      <formula>$C56=TODAY()</formula>
    </cfRule>
  </conditionalFormatting>
  <conditionalFormatting sqref="I56:I59">
    <cfRule type="expression" dxfId="1231" priority="2146">
      <formula>$C56=TODAY()</formula>
    </cfRule>
  </conditionalFormatting>
  <conditionalFormatting sqref="I56:I59">
    <cfRule type="expression" dxfId="1230" priority="2145">
      <formula>$C56=TODAY()</formula>
    </cfRule>
  </conditionalFormatting>
  <conditionalFormatting sqref="I56:I59">
    <cfRule type="expression" dxfId="1229" priority="2144">
      <formula>$C56=TODAY()</formula>
    </cfRule>
  </conditionalFormatting>
  <conditionalFormatting sqref="I56:I59">
    <cfRule type="expression" dxfId="1228" priority="2143">
      <formula>$C56=TODAY()</formula>
    </cfRule>
  </conditionalFormatting>
  <conditionalFormatting sqref="I54:I59">
    <cfRule type="expression" dxfId="1227" priority="2142">
      <formula>$C54=TODAY()</formula>
    </cfRule>
  </conditionalFormatting>
  <conditionalFormatting sqref="I54:I59">
    <cfRule type="expression" dxfId="1226" priority="2141">
      <formula>$C54=TODAY()</formula>
    </cfRule>
  </conditionalFormatting>
  <conditionalFormatting sqref="I54:I59">
    <cfRule type="expression" dxfId="1225" priority="2140">
      <formula>$C54=TODAY()</formula>
    </cfRule>
  </conditionalFormatting>
  <conditionalFormatting sqref="I54:I59">
    <cfRule type="expression" dxfId="1224" priority="2139">
      <formula>$C54=TODAY()</formula>
    </cfRule>
  </conditionalFormatting>
  <conditionalFormatting sqref="I56:I59">
    <cfRule type="expression" dxfId="1223" priority="2138">
      <formula>$C56=TODAY()</formula>
    </cfRule>
  </conditionalFormatting>
  <conditionalFormatting sqref="I56:I59">
    <cfRule type="expression" dxfId="1222" priority="2137">
      <formula>$C56=TODAY()</formula>
    </cfRule>
  </conditionalFormatting>
  <conditionalFormatting sqref="I54:I59">
    <cfRule type="expression" dxfId="1221" priority="2136">
      <formula>$C54=TODAY()</formula>
    </cfRule>
  </conditionalFormatting>
  <conditionalFormatting sqref="I54:I59">
    <cfRule type="expression" dxfId="1220" priority="2135">
      <formula>$C54=TODAY()</formula>
    </cfRule>
  </conditionalFormatting>
  <conditionalFormatting sqref="I54:I59">
    <cfRule type="expression" dxfId="1219" priority="2134">
      <formula>$C54=TODAY()</formula>
    </cfRule>
  </conditionalFormatting>
  <conditionalFormatting sqref="I54:I59">
    <cfRule type="expression" dxfId="1218" priority="2133">
      <formula>$C54=TODAY()</formula>
    </cfRule>
  </conditionalFormatting>
  <conditionalFormatting sqref="I54:I59">
    <cfRule type="expression" dxfId="1217" priority="2132">
      <formula>$C54=TODAY()</formula>
    </cfRule>
  </conditionalFormatting>
  <conditionalFormatting sqref="I54:I59">
    <cfRule type="expression" dxfId="1216" priority="2131">
      <formula>$C54=TODAY()</formula>
    </cfRule>
  </conditionalFormatting>
  <conditionalFormatting sqref="I54:I59">
    <cfRule type="expression" dxfId="1215" priority="2130">
      <formula>$C54=TODAY()</formula>
    </cfRule>
  </conditionalFormatting>
  <conditionalFormatting sqref="I54:I59">
    <cfRule type="expression" dxfId="1214" priority="2129">
      <formula>$C54=TODAY()</formula>
    </cfRule>
  </conditionalFormatting>
  <conditionalFormatting sqref="I54:I59">
    <cfRule type="expression" dxfId="1213" priority="2128">
      <formula>$C54=TODAY()</formula>
    </cfRule>
  </conditionalFormatting>
  <conditionalFormatting sqref="I54:I59">
    <cfRule type="expression" dxfId="1212" priority="2127">
      <formula>$C54=TODAY()</formula>
    </cfRule>
  </conditionalFormatting>
  <conditionalFormatting sqref="I65:I70">
    <cfRule type="expression" dxfId="1211" priority="2126">
      <formula>$C65=TODAY()</formula>
    </cfRule>
  </conditionalFormatting>
  <conditionalFormatting sqref="I65:I70">
    <cfRule type="expression" dxfId="1210" priority="2125">
      <formula>$C65=TODAY()</formula>
    </cfRule>
  </conditionalFormatting>
  <conditionalFormatting sqref="I67:I70">
    <cfRule type="expression" dxfId="1209" priority="2124">
      <formula>$C67=TODAY()</formula>
    </cfRule>
  </conditionalFormatting>
  <conditionalFormatting sqref="I67:I70">
    <cfRule type="expression" dxfId="1208" priority="2123">
      <formula>$C67=TODAY()</formula>
    </cfRule>
  </conditionalFormatting>
  <conditionalFormatting sqref="I67:I70">
    <cfRule type="expression" dxfId="1207" priority="2122">
      <formula>$C67=TODAY()</formula>
    </cfRule>
  </conditionalFormatting>
  <conditionalFormatting sqref="I67:I70">
    <cfRule type="expression" dxfId="1206" priority="2121">
      <formula>$C67=TODAY()</formula>
    </cfRule>
  </conditionalFormatting>
  <conditionalFormatting sqref="I67:I70">
    <cfRule type="expression" dxfId="1205" priority="2120">
      <formula>$C67=TODAY()</formula>
    </cfRule>
  </conditionalFormatting>
  <conditionalFormatting sqref="I67:I70">
    <cfRule type="expression" dxfId="1204" priority="2119">
      <formula>$C67=TODAY()</formula>
    </cfRule>
  </conditionalFormatting>
  <conditionalFormatting sqref="I67:I70">
    <cfRule type="expression" dxfId="1203" priority="2118">
      <formula>$C67=TODAY()</formula>
    </cfRule>
  </conditionalFormatting>
  <conditionalFormatting sqref="I67:I70">
    <cfRule type="expression" dxfId="1202" priority="2117">
      <formula>$C67=TODAY()</formula>
    </cfRule>
  </conditionalFormatting>
  <conditionalFormatting sqref="I65:I70">
    <cfRule type="expression" dxfId="1201" priority="2116">
      <formula>$C65=TODAY()</formula>
    </cfRule>
  </conditionalFormatting>
  <conditionalFormatting sqref="I65:I70">
    <cfRule type="expression" dxfId="1200" priority="2115">
      <formula>$C65=TODAY()</formula>
    </cfRule>
  </conditionalFormatting>
  <conditionalFormatting sqref="I65:I70">
    <cfRule type="expression" dxfId="1199" priority="2114">
      <formula>$C65=TODAY()</formula>
    </cfRule>
  </conditionalFormatting>
  <conditionalFormatting sqref="I65:I70">
    <cfRule type="expression" dxfId="1198" priority="2113">
      <formula>$C65=TODAY()</formula>
    </cfRule>
  </conditionalFormatting>
  <conditionalFormatting sqref="I67:I70">
    <cfRule type="expression" dxfId="1197" priority="2112">
      <formula>$C67=TODAY()</formula>
    </cfRule>
  </conditionalFormatting>
  <conditionalFormatting sqref="I67:I70">
    <cfRule type="expression" dxfId="1196" priority="2111">
      <formula>$C67=TODAY()</formula>
    </cfRule>
  </conditionalFormatting>
  <conditionalFormatting sqref="I65:I70">
    <cfRule type="expression" dxfId="1195" priority="2110">
      <formula>$C65=TODAY()</formula>
    </cfRule>
  </conditionalFormatting>
  <conditionalFormatting sqref="I65:I70">
    <cfRule type="expression" dxfId="1194" priority="2109">
      <formula>$C65=TODAY()</formula>
    </cfRule>
  </conditionalFormatting>
  <conditionalFormatting sqref="I65:I70">
    <cfRule type="expression" dxfId="1193" priority="2108">
      <formula>$C65=TODAY()</formula>
    </cfRule>
  </conditionalFormatting>
  <conditionalFormatting sqref="I65:I70">
    <cfRule type="expression" dxfId="1192" priority="2107">
      <formula>$C65=TODAY()</formula>
    </cfRule>
  </conditionalFormatting>
  <conditionalFormatting sqref="I65:I70">
    <cfRule type="expression" dxfId="1191" priority="2106">
      <formula>$C65=TODAY()</formula>
    </cfRule>
  </conditionalFormatting>
  <conditionalFormatting sqref="I65:I70">
    <cfRule type="expression" dxfId="1190" priority="2105">
      <formula>$C65=TODAY()</formula>
    </cfRule>
  </conditionalFormatting>
  <conditionalFormatting sqref="I65:I70">
    <cfRule type="expression" dxfId="1189" priority="2104">
      <formula>$C65=TODAY()</formula>
    </cfRule>
  </conditionalFormatting>
  <conditionalFormatting sqref="I65:I70">
    <cfRule type="expression" dxfId="1188" priority="2103">
      <formula>$C65=TODAY()</formula>
    </cfRule>
  </conditionalFormatting>
  <conditionalFormatting sqref="I65:I70">
    <cfRule type="expression" dxfId="1187" priority="2102">
      <formula>$C65=TODAY()</formula>
    </cfRule>
  </conditionalFormatting>
  <conditionalFormatting sqref="I65:I70">
    <cfRule type="expression" dxfId="1186" priority="2101">
      <formula>$C65=TODAY()</formula>
    </cfRule>
  </conditionalFormatting>
  <conditionalFormatting sqref="I65:I70">
    <cfRule type="expression" dxfId="1185" priority="2100">
      <formula>$C65=TODAY()</formula>
    </cfRule>
  </conditionalFormatting>
  <conditionalFormatting sqref="I65:I70">
    <cfRule type="expression" dxfId="1184" priority="2099">
      <formula>$C65=TODAY()</formula>
    </cfRule>
  </conditionalFormatting>
  <conditionalFormatting sqref="I65:I70">
    <cfRule type="expression" dxfId="1183" priority="2098">
      <formula>$C65=TODAY()</formula>
    </cfRule>
  </conditionalFormatting>
  <conditionalFormatting sqref="I65:I70">
    <cfRule type="expression" dxfId="1182" priority="2097">
      <formula>$C65=TODAY()</formula>
    </cfRule>
  </conditionalFormatting>
  <conditionalFormatting sqref="I67:I70">
    <cfRule type="expression" dxfId="1181" priority="2096">
      <formula>$C67=TODAY()</formula>
    </cfRule>
  </conditionalFormatting>
  <conditionalFormatting sqref="I67:I70">
    <cfRule type="expression" dxfId="1180" priority="2095">
      <formula>$C67=TODAY()</formula>
    </cfRule>
  </conditionalFormatting>
  <conditionalFormatting sqref="I67:I70">
    <cfRule type="expression" dxfId="1179" priority="2094">
      <formula>$C67=TODAY()</formula>
    </cfRule>
  </conditionalFormatting>
  <conditionalFormatting sqref="I67:I70">
    <cfRule type="expression" dxfId="1178" priority="2093">
      <formula>$C67=TODAY()</formula>
    </cfRule>
  </conditionalFormatting>
  <conditionalFormatting sqref="I67:I70">
    <cfRule type="expression" dxfId="1177" priority="2092">
      <formula>$C67=TODAY()</formula>
    </cfRule>
  </conditionalFormatting>
  <conditionalFormatting sqref="I67:I70">
    <cfRule type="expression" dxfId="1176" priority="2091">
      <formula>$C67=TODAY()</formula>
    </cfRule>
  </conditionalFormatting>
  <conditionalFormatting sqref="I67:I70">
    <cfRule type="expression" dxfId="1175" priority="2090">
      <formula>$C67=TODAY()</formula>
    </cfRule>
  </conditionalFormatting>
  <conditionalFormatting sqref="I67:I70">
    <cfRule type="expression" dxfId="1174" priority="2089">
      <formula>$C67=TODAY()</formula>
    </cfRule>
  </conditionalFormatting>
  <conditionalFormatting sqref="I67:I70">
    <cfRule type="expression" dxfId="1173" priority="2088">
      <formula>$C67=TODAY()</formula>
    </cfRule>
  </conditionalFormatting>
  <conditionalFormatting sqref="I67:I70">
    <cfRule type="expression" dxfId="1172" priority="2087">
      <formula>$C67=TODAY()</formula>
    </cfRule>
  </conditionalFormatting>
  <conditionalFormatting sqref="I65:I70">
    <cfRule type="expression" dxfId="1171" priority="2086">
      <formula>$C65=TODAY()</formula>
    </cfRule>
  </conditionalFormatting>
  <conditionalFormatting sqref="I65:I70">
    <cfRule type="expression" dxfId="1170" priority="2085">
      <formula>$C65=TODAY()</formula>
    </cfRule>
  </conditionalFormatting>
  <conditionalFormatting sqref="I67:I70">
    <cfRule type="expression" dxfId="1169" priority="2084">
      <formula>$C67=TODAY()</formula>
    </cfRule>
  </conditionalFormatting>
  <conditionalFormatting sqref="I67:I70">
    <cfRule type="expression" dxfId="1168" priority="2083">
      <formula>$C67=TODAY()</formula>
    </cfRule>
  </conditionalFormatting>
  <conditionalFormatting sqref="I67:I70">
    <cfRule type="expression" dxfId="1167" priority="2082">
      <formula>$C67=TODAY()</formula>
    </cfRule>
  </conditionalFormatting>
  <conditionalFormatting sqref="I67:I70">
    <cfRule type="expression" dxfId="1166" priority="2081">
      <formula>$C67=TODAY()</formula>
    </cfRule>
  </conditionalFormatting>
  <conditionalFormatting sqref="I67:I70">
    <cfRule type="expression" dxfId="1165" priority="2080">
      <formula>$C67=TODAY()</formula>
    </cfRule>
  </conditionalFormatting>
  <conditionalFormatting sqref="I67:I70">
    <cfRule type="expression" dxfId="1164" priority="2079">
      <formula>$C67=TODAY()</formula>
    </cfRule>
  </conditionalFormatting>
  <conditionalFormatting sqref="I67:I70">
    <cfRule type="expression" dxfId="1163" priority="2078">
      <formula>$C67=TODAY()</formula>
    </cfRule>
  </conditionalFormatting>
  <conditionalFormatting sqref="I67:I70">
    <cfRule type="expression" dxfId="1162" priority="2077">
      <formula>$C67=TODAY()</formula>
    </cfRule>
  </conditionalFormatting>
  <conditionalFormatting sqref="I65:I70">
    <cfRule type="expression" dxfId="1161" priority="2076">
      <formula>$C65=TODAY()</formula>
    </cfRule>
  </conditionalFormatting>
  <conditionalFormatting sqref="I65:I70">
    <cfRule type="expression" dxfId="1160" priority="2075">
      <formula>$C65=TODAY()</formula>
    </cfRule>
  </conditionalFormatting>
  <conditionalFormatting sqref="I65:I70">
    <cfRule type="expression" dxfId="1159" priority="2074">
      <formula>$C65=TODAY()</formula>
    </cfRule>
  </conditionalFormatting>
  <conditionalFormatting sqref="I65:I70">
    <cfRule type="expression" dxfId="1158" priority="2073">
      <formula>$C65=TODAY()</formula>
    </cfRule>
  </conditionalFormatting>
  <conditionalFormatting sqref="I67:I70">
    <cfRule type="expression" dxfId="1157" priority="2072">
      <formula>$C67=TODAY()</formula>
    </cfRule>
  </conditionalFormatting>
  <conditionalFormatting sqref="I67:I70">
    <cfRule type="expression" dxfId="1156" priority="2071">
      <formula>$C67=TODAY()</formula>
    </cfRule>
  </conditionalFormatting>
  <conditionalFormatting sqref="I65:I70">
    <cfRule type="expression" dxfId="1155" priority="2070">
      <formula>$C65=TODAY()</formula>
    </cfRule>
  </conditionalFormatting>
  <conditionalFormatting sqref="I65:I70">
    <cfRule type="expression" dxfId="1154" priority="2069">
      <formula>$C65=TODAY()</formula>
    </cfRule>
  </conditionalFormatting>
  <conditionalFormatting sqref="I65:I70">
    <cfRule type="expression" dxfId="1153" priority="2068">
      <formula>$C65=TODAY()</formula>
    </cfRule>
  </conditionalFormatting>
  <conditionalFormatting sqref="I65:I70">
    <cfRule type="expression" dxfId="1152" priority="2067">
      <formula>$C65=TODAY()</formula>
    </cfRule>
  </conditionalFormatting>
  <conditionalFormatting sqref="I65:I70">
    <cfRule type="expression" dxfId="1151" priority="2066">
      <formula>$C65=TODAY()</formula>
    </cfRule>
  </conditionalFormatting>
  <conditionalFormatting sqref="I65:I70">
    <cfRule type="expression" dxfId="1150" priority="2065">
      <formula>$C65=TODAY()</formula>
    </cfRule>
  </conditionalFormatting>
  <conditionalFormatting sqref="I65:I70">
    <cfRule type="expression" dxfId="1149" priority="2064">
      <formula>$C65=TODAY()</formula>
    </cfRule>
  </conditionalFormatting>
  <conditionalFormatting sqref="I65:I70">
    <cfRule type="expression" dxfId="1148" priority="2063">
      <formula>$C65=TODAY()</formula>
    </cfRule>
  </conditionalFormatting>
  <conditionalFormatting sqref="I65:I70">
    <cfRule type="expression" dxfId="1147" priority="2062">
      <formula>$C65=TODAY()</formula>
    </cfRule>
  </conditionalFormatting>
  <conditionalFormatting sqref="I65:I70">
    <cfRule type="expression" dxfId="1146" priority="2061">
      <formula>$C65=TODAY()</formula>
    </cfRule>
  </conditionalFormatting>
  <conditionalFormatting sqref="I32:I37">
    <cfRule type="expression" dxfId="1145" priority="2060">
      <formula>$C32=TODAY()</formula>
    </cfRule>
  </conditionalFormatting>
  <conditionalFormatting sqref="I32:I37">
    <cfRule type="expression" dxfId="1144" priority="2059">
      <formula>$C32=TODAY()</formula>
    </cfRule>
  </conditionalFormatting>
  <conditionalFormatting sqref="I34:I37">
    <cfRule type="expression" dxfId="1143" priority="2058">
      <formula>$C34=TODAY()</formula>
    </cfRule>
  </conditionalFormatting>
  <conditionalFormatting sqref="I34:I37">
    <cfRule type="expression" dxfId="1142" priority="2057">
      <formula>$C34=TODAY()</formula>
    </cfRule>
  </conditionalFormatting>
  <conditionalFormatting sqref="I34:I37">
    <cfRule type="expression" dxfId="1141" priority="2056">
      <formula>$C34=TODAY()</formula>
    </cfRule>
  </conditionalFormatting>
  <conditionalFormatting sqref="I34:I37">
    <cfRule type="expression" dxfId="1140" priority="2055">
      <formula>$C34=TODAY()</formula>
    </cfRule>
  </conditionalFormatting>
  <conditionalFormatting sqref="I34:I37">
    <cfRule type="expression" dxfId="1139" priority="2054">
      <formula>$C34=TODAY()</formula>
    </cfRule>
  </conditionalFormatting>
  <conditionalFormatting sqref="I34:I37">
    <cfRule type="expression" dxfId="1138" priority="2053">
      <formula>$C34=TODAY()</formula>
    </cfRule>
  </conditionalFormatting>
  <conditionalFormatting sqref="I34:I37">
    <cfRule type="expression" dxfId="1137" priority="2052">
      <formula>$C34=TODAY()</formula>
    </cfRule>
  </conditionalFormatting>
  <conditionalFormatting sqref="I34:I37">
    <cfRule type="expression" dxfId="1136" priority="2051">
      <formula>$C34=TODAY()</formula>
    </cfRule>
  </conditionalFormatting>
  <conditionalFormatting sqref="I32:I37">
    <cfRule type="expression" dxfId="1135" priority="2050">
      <formula>$C32=TODAY()</formula>
    </cfRule>
  </conditionalFormatting>
  <conditionalFormatting sqref="I32:I37">
    <cfRule type="expression" dxfId="1134" priority="2049">
      <formula>$C32=TODAY()</formula>
    </cfRule>
  </conditionalFormatting>
  <conditionalFormatting sqref="I32:I37">
    <cfRule type="expression" dxfId="1133" priority="2048">
      <formula>$C32=TODAY()</formula>
    </cfRule>
  </conditionalFormatting>
  <conditionalFormatting sqref="I32:I37">
    <cfRule type="expression" dxfId="1132" priority="2047">
      <formula>$C32=TODAY()</formula>
    </cfRule>
  </conditionalFormatting>
  <conditionalFormatting sqref="I34:I37">
    <cfRule type="expression" dxfId="1131" priority="2046">
      <formula>$C34=TODAY()</formula>
    </cfRule>
  </conditionalFormatting>
  <conditionalFormatting sqref="I34:I37">
    <cfRule type="expression" dxfId="1130" priority="2045">
      <formula>$C34=TODAY()</formula>
    </cfRule>
  </conditionalFormatting>
  <conditionalFormatting sqref="I32:I37">
    <cfRule type="expression" dxfId="1129" priority="2044">
      <formula>$C32=TODAY()</formula>
    </cfRule>
  </conditionalFormatting>
  <conditionalFormatting sqref="I32:I37">
    <cfRule type="expression" dxfId="1128" priority="2043">
      <formula>$C32=TODAY()</formula>
    </cfRule>
  </conditionalFormatting>
  <conditionalFormatting sqref="I32:I37">
    <cfRule type="expression" dxfId="1127" priority="2042">
      <formula>$C32=TODAY()</formula>
    </cfRule>
  </conditionalFormatting>
  <conditionalFormatting sqref="I32:I37">
    <cfRule type="expression" dxfId="1126" priority="2041">
      <formula>$C32=TODAY()</formula>
    </cfRule>
  </conditionalFormatting>
  <conditionalFormatting sqref="I32:I37">
    <cfRule type="expression" dxfId="1125" priority="2040">
      <formula>$C32=TODAY()</formula>
    </cfRule>
  </conditionalFormatting>
  <conditionalFormatting sqref="I32:I37">
    <cfRule type="expression" dxfId="1124" priority="2039">
      <formula>$C32=TODAY()</formula>
    </cfRule>
  </conditionalFormatting>
  <conditionalFormatting sqref="I32:I37">
    <cfRule type="expression" dxfId="1123" priority="2038">
      <formula>$C32=TODAY()</formula>
    </cfRule>
  </conditionalFormatting>
  <conditionalFormatting sqref="I32:I37">
    <cfRule type="expression" dxfId="1122" priority="2037">
      <formula>$C32=TODAY()</formula>
    </cfRule>
  </conditionalFormatting>
  <conditionalFormatting sqref="I32:I37">
    <cfRule type="expression" dxfId="1121" priority="2036">
      <formula>$C32=TODAY()</formula>
    </cfRule>
  </conditionalFormatting>
  <conditionalFormatting sqref="I32:I37">
    <cfRule type="expression" dxfId="1120" priority="2035">
      <formula>$C32=TODAY()</formula>
    </cfRule>
  </conditionalFormatting>
  <conditionalFormatting sqref="I32:I37">
    <cfRule type="expression" dxfId="1119" priority="2034">
      <formula>$C32=TODAY()</formula>
    </cfRule>
  </conditionalFormatting>
  <conditionalFormatting sqref="I32:I37">
    <cfRule type="expression" dxfId="1118" priority="2033">
      <formula>$C32=TODAY()</formula>
    </cfRule>
  </conditionalFormatting>
  <conditionalFormatting sqref="I32:I37">
    <cfRule type="expression" dxfId="1117" priority="2032">
      <formula>$C32=TODAY()</formula>
    </cfRule>
  </conditionalFormatting>
  <conditionalFormatting sqref="I32:I37">
    <cfRule type="expression" dxfId="1116" priority="2031">
      <formula>$C32=TODAY()</formula>
    </cfRule>
  </conditionalFormatting>
  <conditionalFormatting sqref="I34:I37">
    <cfRule type="expression" dxfId="1115" priority="2030">
      <formula>$C34=TODAY()</formula>
    </cfRule>
  </conditionalFormatting>
  <conditionalFormatting sqref="I34:I37">
    <cfRule type="expression" dxfId="1114" priority="2029">
      <formula>$C34=TODAY()</formula>
    </cfRule>
  </conditionalFormatting>
  <conditionalFormatting sqref="I34:I37">
    <cfRule type="expression" dxfId="1113" priority="2028">
      <formula>$C34=TODAY()</formula>
    </cfRule>
  </conditionalFormatting>
  <conditionalFormatting sqref="I34:I37">
    <cfRule type="expression" dxfId="1112" priority="2027">
      <formula>$C34=TODAY()</formula>
    </cfRule>
  </conditionalFormatting>
  <conditionalFormatting sqref="I34:I37">
    <cfRule type="expression" dxfId="1111" priority="2026">
      <formula>$C34=TODAY()</formula>
    </cfRule>
  </conditionalFormatting>
  <conditionalFormatting sqref="I34:I37">
    <cfRule type="expression" dxfId="1110" priority="2025">
      <formula>$C34=TODAY()</formula>
    </cfRule>
  </conditionalFormatting>
  <conditionalFormatting sqref="I34:I37">
    <cfRule type="expression" dxfId="1109" priority="2024">
      <formula>$C34=TODAY()</formula>
    </cfRule>
  </conditionalFormatting>
  <conditionalFormatting sqref="I34:I37">
    <cfRule type="expression" dxfId="1108" priority="2023">
      <formula>$C34=TODAY()</formula>
    </cfRule>
  </conditionalFormatting>
  <conditionalFormatting sqref="I34:I37">
    <cfRule type="expression" dxfId="1107" priority="2022">
      <formula>$C34=TODAY()</formula>
    </cfRule>
  </conditionalFormatting>
  <conditionalFormatting sqref="I34:I37">
    <cfRule type="expression" dxfId="1106" priority="2021">
      <formula>$C34=TODAY()</formula>
    </cfRule>
  </conditionalFormatting>
  <conditionalFormatting sqref="I32:I37">
    <cfRule type="expression" dxfId="1105" priority="2020">
      <formula>$C32=TODAY()</formula>
    </cfRule>
  </conditionalFormatting>
  <conditionalFormatting sqref="I32:I37">
    <cfRule type="expression" dxfId="1104" priority="2019">
      <formula>$C32=TODAY()</formula>
    </cfRule>
  </conditionalFormatting>
  <conditionalFormatting sqref="I34:I37">
    <cfRule type="expression" dxfId="1103" priority="2018">
      <formula>$C34=TODAY()</formula>
    </cfRule>
  </conditionalFormatting>
  <conditionalFormatting sqref="I34:I37">
    <cfRule type="expression" dxfId="1102" priority="2017">
      <formula>$C34=TODAY()</formula>
    </cfRule>
  </conditionalFormatting>
  <conditionalFormatting sqref="I34:I37">
    <cfRule type="expression" dxfId="1101" priority="2016">
      <formula>$C34=TODAY()</formula>
    </cfRule>
  </conditionalFormatting>
  <conditionalFormatting sqref="I34:I37">
    <cfRule type="expression" dxfId="1100" priority="2015">
      <formula>$C34=TODAY()</formula>
    </cfRule>
  </conditionalFormatting>
  <conditionalFormatting sqref="I34:I37">
    <cfRule type="expression" dxfId="1099" priority="2014">
      <formula>$C34=TODAY()</formula>
    </cfRule>
  </conditionalFormatting>
  <conditionalFormatting sqref="I34:I37">
    <cfRule type="expression" dxfId="1098" priority="2013">
      <formula>$C34=TODAY()</formula>
    </cfRule>
  </conditionalFormatting>
  <conditionalFormatting sqref="I34:I37">
    <cfRule type="expression" dxfId="1097" priority="2012">
      <formula>$C34=TODAY()</formula>
    </cfRule>
  </conditionalFormatting>
  <conditionalFormatting sqref="I34:I37">
    <cfRule type="expression" dxfId="1096" priority="2011">
      <formula>$C34=TODAY()</formula>
    </cfRule>
  </conditionalFormatting>
  <conditionalFormatting sqref="I32:I37">
    <cfRule type="expression" dxfId="1095" priority="2010">
      <formula>$C32=TODAY()</formula>
    </cfRule>
  </conditionalFormatting>
  <conditionalFormatting sqref="I32:I37">
    <cfRule type="expression" dxfId="1094" priority="2009">
      <formula>$C32=TODAY()</formula>
    </cfRule>
  </conditionalFormatting>
  <conditionalFormatting sqref="I32:I37">
    <cfRule type="expression" dxfId="1093" priority="2008">
      <formula>$C32=TODAY()</formula>
    </cfRule>
  </conditionalFormatting>
  <conditionalFormatting sqref="I32:I37">
    <cfRule type="expression" dxfId="1092" priority="2007">
      <formula>$C32=TODAY()</formula>
    </cfRule>
  </conditionalFormatting>
  <conditionalFormatting sqref="I34:I37">
    <cfRule type="expression" dxfId="1091" priority="2006">
      <formula>$C34=TODAY()</formula>
    </cfRule>
  </conditionalFormatting>
  <conditionalFormatting sqref="I34:I37">
    <cfRule type="expression" dxfId="1090" priority="2005">
      <formula>$C34=TODAY()</formula>
    </cfRule>
  </conditionalFormatting>
  <conditionalFormatting sqref="I32:I37">
    <cfRule type="expression" dxfId="1089" priority="2004">
      <formula>$C32=TODAY()</formula>
    </cfRule>
  </conditionalFormatting>
  <conditionalFormatting sqref="I32:I37">
    <cfRule type="expression" dxfId="1088" priority="2003">
      <formula>$C32=TODAY()</formula>
    </cfRule>
  </conditionalFormatting>
  <conditionalFormatting sqref="I32:I37">
    <cfRule type="expression" dxfId="1087" priority="2002">
      <formula>$C32=TODAY()</formula>
    </cfRule>
  </conditionalFormatting>
  <conditionalFormatting sqref="I32:I37">
    <cfRule type="expression" dxfId="1086" priority="2001">
      <formula>$C32=TODAY()</formula>
    </cfRule>
  </conditionalFormatting>
  <conditionalFormatting sqref="I32:I37">
    <cfRule type="expression" dxfId="1085" priority="2000">
      <formula>$C32=TODAY()</formula>
    </cfRule>
  </conditionalFormatting>
  <conditionalFormatting sqref="I32:I37">
    <cfRule type="expression" dxfId="1084" priority="1999">
      <formula>$C32=TODAY()</formula>
    </cfRule>
  </conditionalFormatting>
  <conditionalFormatting sqref="I32:I37">
    <cfRule type="expression" dxfId="1083" priority="1998">
      <formula>$C32=TODAY()</formula>
    </cfRule>
  </conditionalFormatting>
  <conditionalFormatting sqref="I32:I37">
    <cfRule type="expression" dxfId="1082" priority="1997">
      <formula>$C32=TODAY()</formula>
    </cfRule>
  </conditionalFormatting>
  <conditionalFormatting sqref="I32:I37">
    <cfRule type="expression" dxfId="1081" priority="1996">
      <formula>$C32=TODAY()</formula>
    </cfRule>
  </conditionalFormatting>
  <conditionalFormatting sqref="I32:I37">
    <cfRule type="expression" dxfId="1080" priority="1995">
      <formula>$C32=TODAY()</formula>
    </cfRule>
  </conditionalFormatting>
  <conditionalFormatting sqref="I21:I26">
    <cfRule type="expression" dxfId="1079" priority="1994">
      <formula>$C21=TODAY()</formula>
    </cfRule>
  </conditionalFormatting>
  <conditionalFormatting sqref="I21:I26">
    <cfRule type="expression" dxfId="1078" priority="1993">
      <formula>$C21=TODAY()</formula>
    </cfRule>
  </conditionalFormatting>
  <conditionalFormatting sqref="I23:I26">
    <cfRule type="expression" dxfId="1077" priority="1992">
      <formula>$C23=TODAY()</formula>
    </cfRule>
  </conditionalFormatting>
  <conditionalFormatting sqref="I23:I26">
    <cfRule type="expression" dxfId="1076" priority="1991">
      <formula>$C23=TODAY()</formula>
    </cfRule>
  </conditionalFormatting>
  <conditionalFormatting sqref="I23:I26">
    <cfRule type="expression" dxfId="1075" priority="1990">
      <formula>$C23=TODAY()</formula>
    </cfRule>
  </conditionalFormatting>
  <conditionalFormatting sqref="I23:I26">
    <cfRule type="expression" dxfId="1074" priority="1989">
      <formula>$C23=TODAY()</formula>
    </cfRule>
  </conditionalFormatting>
  <conditionalFormatting sqref="I23:I26">
    <cfRule type="expression" dxfId="1073" priority="1988">
      <formula>$C23=TODAY()</formula>
    </cfRule>
  </conditionalFormatting>
  <conditionalFormatting sqref="I23:I26">
    <cfRule type="expression" dxfId="1072" priority="1987">
      <formula>$C23=TODAY()</formula>
    </cfRule>
  </conditionalFormatting>
  <conditionalFormatting sqref="I23:I26">
    <cfRule type="expression" dxfId="1071" priority="1986">
      <formula>$C23=TODAY()</formula>
    </cfRule>
  </conditionalFormatting>
  <conditionalFormatting sqref="I23:I26">
    <cfRule type="expression" dxfId="1070" priority="1985">
      <formula>$C23=TODAY()</formula>
    </cfRule>
  </conditionalFormatting>
  <conditionalFormatting sqref="I21:I26">
    <cfRule type="expression" dxfId="1069" priority="1984">
      <formula>$C21=TODAY()</formula>
    </cfRule>
  </conditionalFormatting>
  <conditionalFormatting sqref="I21:I26">
    <cfRule type="expression" dxfId="1068" priority="1983">
      <formula>$C21=TODAY()</formula>
    </cfRule>
  </conditionalFormatting>
  <conditionalFormatting sqref="I21:I26">
    <cfRule type="expression" dxfId="1067" priority="1982">
      <formula>$C21=TODAY()</formula>
    </cfRule>
  </conditionalFormatting>
  <conditionalFormatting sqref="I21:I26">
    <cfRule type="expression" dxfId="1066" priority="1981">
      <formula>$C21=TODAY()</formula>
    </cfRule>
  </conditionalFormatting>
  <conditionalFormatting sqref="I23:I26">
    <cfRule type="expression" dxfId="1065" priority="1980">
      <formula>$C23=TODAY()</formula>
    </cfRule>
  </conditionalFormatting>
  <conditionalFormatting sqref="I23:I26">
    <cfRule type="expression" dxfId="1064" priority="1979">
      <formula>$C23=TODAY()</formula>
    </cfRule>
  </conditionalFormatting>
  <conditionalFormatting sqref="I21:I26">
    <cfRule type="expression" dxfId="1063" priority="1978">
      <formula>$C21=TODAY()</formula>
    </cfRule>
  </conditionalFormatting>
  <conditionalFormatting sqref="I21:I26">
    <cfRule type="expression" dxfId="1062" priority="1977">
      <formula>$C21=TODAY()</formula>
    </cfRule>
  </conditionalFormatting>
  <conditionalFormatting sqref="I21:I26">
    <cfRule type="expression" dxfId="1061" priority="1976">
      <formula>$C21=TODAY()</formula>
    </cfRule>
  </conditionalFormatting>
  <conditionalFormatting sqref="I21:I26">
    <cfRule type="expression" dxfId="1060" priority="1975">
      <formula>$C21=TODAY()</formula>
    </cfRule>
  </conditionalFormatting>
  <conditionalFormatting sqref="I21:I26">
    <cfRule type="expression" dxfId="1059" priority="1974">
      <formula>$C21=TODAY()</formula>
    </cfRule>
  </conditionalFormatting>
  <conditionalFormatting sqref="I21:I26">
    <cfRule type="expression" dxfId="1058" priority="1973">
      <formula>$C21=TODAY()</formula>
    </cfRule>
  </conditionalFormatting>
  <conditionalFormatting sqref="I21:I26">
    <cfRule type="expression" dxfId="1057" priority="1972">
      <formula>$C21=TODAY()</formula>
    </cfRule>
  </conditionalFormatting>
  <conditionalFormatting sqref="I21:I26">
    <cfRule type="expression" dxfId="1056" priority="1971">
      <formula>$C21=TODAY()</formula>
    </cfRule>
  </conditionalFormatting>
  <conditionalFormatting sqref="I21:I26">
    <cfRule type="expression" dxfId="1055" priority="1970">
      <formula>$C21=TODAY()</formula>
    </cfRule>
  </conditionalFormatting>
  <conditionalFormatting sqref="I21:I26">
    <cfRule type="expression" dxfId="1054" priority="1969">
      <formula>$C21=TODAY()</formula>
    </cfRule>
  </conditionalFormatting>
  <conditionalFormatting sqref="I21:I26">
    <cfRule type="expression" dxfId="1053" priority="1968">
      <formula>$C21=TODAY()</formula>
    </cfRule>
  </conditionalFormatting>
  <conditionalFormatting sqref="I21:I26">
    <cfRule type="expression" dxfId="1052" priority="1967">
      <formula>$C21=TODAY()</formula>
    </cfRule>
  </conditionalFormatting>
  <conditionalFormatting sqref="I21:I26">
    <cfRule type="expression" dxfId="1051" priority="1966">
      <formula>$C21=TODAY()</formula>
    </cfRule>
  </conditionalFormatting>
  <conditionalFormatting sqref="I21:I26">
    <cfRule type="expression" dxfId="1050" priority="1965">
      <formula>$C21=TODAY()</formula>
    </cfRule>
  </conditionalFormatting>
  <conditionalFormatting sqref="I23:I26">
    <cfRule type="expression" dxfId="1049" priority="1964">
      <formula>$C23=TODAY()</formula>
    </cfRule>
  </conditionalFormatting>
  <conditionalFormatting sqref="I23:I26">
    <cfRule type="expression" dxfId="1048" priority="1963">
      <formula>$C23=TODAY()</formula>
    </cfRule>
  </conditionalFormatting>
  <conditionalFormatting sqref="I23:I26">
    <cfRule type="expression" dxfId="1047" priority="1962">
      <formula>$C23=TODAY()</formula>
    </cfRule>
  </conditionalFormatting>
  <conditionalFormatting sqref="I23:I26">
    <cfRule type="expression" dxfId="1046" priority="1961">
      <formula>$C23=TODAY()</formula>
    </cfRule>
  </conditionalFormatting>
  <conditionalFormatting sqref="I23:I26">
    <cfRule type="expression" dxfId="1045" priority="1960">
      <formula>$C23=TODAY()</formula>
    </cfRule>
  </conditionalFormatting>
  <conditionalFormatting sqref="I23:I26">
    <cfRule type="expression" dxfId="1044" priority="1959">
      <formula>$C23=TODAY()</formula>
    </cfRule>
  </conditionalFormatting>
  <conditionalFormatting sqref="I23:I26">
    <cfRule type="expression" dxfId="1043" priority="1958">
      <formula>$C23=TODAY()</formula>
    </cfRule>
  </conditionalFormatting>
  <conditionalFormatting sqref="I23:I26">
    <cfRule type="expression" dxfId="1042" priority="1957">
      <formula>$C23=TODAY()</formula>
    </cfRule>
  </conditionalFormatting>
  <conditionalFormatting sqref="I23:I26">
    <cfRule type="expression" dxfId="1041" priority="1956">
      <formula>$C23=TODAY()</formula>
    </cfRule>
  </conditionalFormatting>
  <conditionalFormatting sqref="I23:I26">
    <cfRule type="expression" dxfId="1040" priority="1955">
      <formula>$C23=TODAY()</formula>
    </cfRule>
  </conditionalFormatting>
  <conditionalFormatting sqref="I21:I26">
    <cfRule type="expression" dxfId="1039" priority="1954">
      <formula>$C21=TODAY()</formula>
    </cfRule>
  </conditionalFormatting>
  <conditionalFormatting sqref="I21:I26">
    <cfRule type="expression" dxfId="1038" priority="1953">
      <formula>$C21=TODAY()</formula>
    </cfRule>
  </conditionalFormatting>
  <conditionalFormatting sqref="I23:I26">
    <cfRule type="expression" dxfId="1037" priority="1952">
      <formula>$C23=TODAY()</formula>
    </cfRule>
  </conditionalFormatting>
  <conditionalFormatting sqref="I23:I26">
    <cfRule type="expression" dxfId="1036" priority="1951">
      <formula>$C23=TODAY()</formula>
    </cfRule>
  </conditionalFormatting>
  <conditionalFormatting sqref="I23:I26">
    <cfRule type="expression" dxfId="1035" priority="1950">
      <formula>$C23=TODAY()</formula>
    </cfRule>
  </conditionalFormatting>
  <conditionalFormatting sqref="I23:I26">
    <cfRule type="expression" dxfId="1034" priority="1949">
      <formula>$C23=TODAY()</formula>
    </cfRule>
  </conditionalFormatting>
  <conditionalFormatting sqref="I23:I26">
    <cfRule type="expression" dxfId="1033" priority="1948">
      <formula>$C23=TODAY()</formula>
    </cfRule>
  </conditionalFormatting>
  <conditionalFormatting sqref="I23:I26">
    <cfRule type="expression" dxfId="1032" priority="1947">
      <formula>$C23=TODAY()</formula>
    </cfRule>
  </conditionalFormatting>
  <conditionalFormatting sqref="I23:I26">
    <cfRule type="expression" dxfId="1031" priority="1946">
      <formula>$C23=TODAY()</formula>
    </cfRule>
  </conditionalFormatting>
  <conditionalFormatting sqref="I23:I26">
    <cfRule type="expression" dxfId="1030" priority="1945">
      <formula>$C23=TODAY()</formula>
    </cfRule>
  </conditionalFormatting>
  <conditionalFormatting sqref="I21:I26">
    <cfRule type="expression" dxfId="1029" priority="1944">
      <formula>$C21=TODAY()</formula>
    </cfRule>
  </conditionalFormatting>
  <conditionalFormatting sqref="I21:I26">
    <cfRule type="expression" dxfId="1028" priority="1943">
      <formula>$C21=TODAY()</formula>
    </cfRule>
  </conditionalFormatting>
  <conditionalFormatting sqref="I21:I26">
    <cfRule type="expression" dxfId="1027" priority="1942">
      <formula>$C21=TODAY()</formula>
    </cfRule>
  </conditionalFormatting>
  <conditionalFormatting sqref="I21:I26">
    <cfRule type="expression" dxfId="1026" priority="1941">
      <formula>$C21=TODAY()</formula>
    </cfRule>
  </conditionalFormatting>
  <conditionalFormatting sqref="I23:I26">
    <cfRule type="expression" dxfId="1025" priority="1940">
      <formula>$C23=TODAY()</formula>
    </cfRule>
  </conditionalFormatting>
  <conditionalFormatting sqref="I23:I26">
    <cfRule type="expression" dxfId="1024" priority="1939">
      <formula>$C23=TODAY()</formula>
    </cfRule>
  </conditionalFormatting>
  <conditionalFormatting sqref="I21:I26">
    <cfRule type="expression" dxfId="1023" priority="1938">
      <formula>$C21=TODAY()</formula>
    </cfRule>
  </conditionalFormatting>
  <conditionalFormatting sqref="I21:I26">
    <cfRule type="expression" dxfId="1022" priority="1937">
      <formula>$C21=TODAY()</formula>
    </cfRule>
  </conditionalFormatting>
  <conditionalFormatting sqref="I21:I26">
    <cfRule type="expression" dxfId="1021" priority="1936">
      <formula>$C21=TODAY()</formula>
    </cfRule>
  </conditionalFormatting>
  <conditionalFormatting sqref="I21:I26">
    <cfRule type="expression" dxfId="1020" priority="1935">
      <formula>$C21=TODAY()</formula>
    </cfRule>
  </conditionalFormatting>
  <conditionalFormatting sqref="I21:I26">
    <cfRule type="expression" dxfId="1019" priority="1934">
      <formula>$C21=TODAY()</formula>
    </cfRule>
  </conditionalFormatting>
  <conditionalFormatting sqref="I21:I26">
    <cfRule type="expression" dxfId="1018" priority="1933">
      <formula>$C21=TODAY()</formula>
    </cfRule>
  </conditionalFormatting>
  <conditionalFormatting sqref="I21:I26">
    <cfRule type="expression" dxfId="1017" priority="1932">
      <formula>$C21=TODAY()</formula>
    </cfRule>
  </conditionalFormatting>
  <conditionalFormatting sqref="I21:I26">
    <cfRule type="expression" dxfId="1016" priority="1931">
      <formula>$C21=TODAY()</formula>
    </cfRule>
  </conditionalFormatting>
  <conditionalFormatting sqref="I21:I26">
    <cfRule type="expression" dxfId="1015" priority="1930">
      <formula>$C21=TODAY()</formula>
    </cfRule>
  </conditionalFormatting>
  <conditionalFormatting sqref="I21:I26">
    <cfRule type="expression" dxfId="1014" priority="1929">
      <formula>$C21=TODAY()</formula>
    </cfRule>
  </conditionalFormatting>
  <conditionalFormatting sqref="I10:I15">
    <cfRule type="expression" dxfId="1013" priority="1928">
      <formula>$C10=TODAY()</formula>
    </cfRule>
  </conditionalFormatting>
  <conditionalFormatting sqref="I10:I15">
    <cfRule type="expression" dxfId="1012" priority="1927">
      <formula>$C10=TODAY()</formula>
    </cfRule>
  </conditionalFormatting>
  <conditionalFormatting sqref="I12:I15">
    <cfRule type="expression" dxfId="1011" priority="1926">
      <formula>$C12=TODAY()</formula>
    </cfRule>
  </conditionalFormatting>
  <conditionalFormatting sqref="I12:I15">
    <cfRule type="expression" dxfId="1010" priority="1925">
      <formula>$C12=TODAY()</formula>
    </cfRule>
  </conditionalFormatting>
  <conditionalFormatting sqref="I12:I15">
    <cfRule type="expression" dxfId="1009" priority="1924">
      <formula>$C12=TODAY()</formula>
    </cfRule>
  </conditionalFormatting>
  <conditionalFormatting sqref="I12:I15">
    <cfRule type="expression" dxfId="1008" priority="1923">
      <formula>$C12=TODAY()</formula>
    </cfRule>
  </conditionalFormatting>
  <conditionalFormatting sqref="I12:I15">
    <cfRule type="expression" dxfId="1007" priority="1922">
      <formula>$C12=TODAY()</formula>
    </cfRule>
  </conditionalFormatting>
  <conditionalFormatting sqref="I12:I15">
    <cfRule type="expression" dxfId="1006" priority="1921">
      <formula>$C12=TODAY()</formula>
    </cfRule>
  </conditionalFormatting>
  <conditionalFormatting sqref="I12:I15">
    <cfRule type="expression" dxfId="1005" priority="1920">
      <formula>$C12=TODAY()</formula>
    </cfRule>
  </conditionalFormatting>
  <conditionalFormatting sqref="I12:I15">
    <cfRule type="expression" dxfId="1004" priority="1919">
      <formula>$C12=TODAY()</formula>
    </cfRule>
  </conditionalFormatting>
  <conditionalFormatting sqref="I10:I15">
    <cfRule type="expression" dxfId="1003" priority="1918">
      <formula>$C10=TODAY()</formula>
    </cfRule>
  </conditionalFormatting>
  <conditionalFormatting sqref="I10:I15">
    <cfRule type="expression" dxfId="1002" priority="1917">
      <formula>$C10=TODAY()</formula>
    </cfRule>
  </conditionalFormatting>
  <conditionalFormatting sqref="I10:I15">
    <cfRule type="expression" dxfId="1001" priority="1916">
      <formula>$C10=TODAY()</formula>
    </cfRule>
  </conditionalFormatting>
  <conditionalFormatting sqref="I10:I15">
    <cfRule type="expression" dxfId="1000" priority="1915">
      <formula>$C10=TODAY()</formula>
    </cfRule>
  </conditionalFormatting>
  <conditionalFormatting sqref="I10:I15">
    <cfRule type="expression" dxfId="999" priority="1914">
      <formula>$C10=TODAY()</formula>
    </cfRule>
  </conditionalFormatting>
  <conditionalFormatting sqref="I10:I15">
    <cfRule type="expression" dxfId="998" priority="1913">
      <formula>$C10=TODAY()</formula>
    </cfRule>
  </conditionalFormatting>
  <conditionalFormatting sqref="I10:I15">
    <cfRule type="expression" dxfId="997" priority="1912">
      <formula>$C10=TODAY()</formula>
    </cfRule>
  </conditionalFormatting>
  <conditionalFormatting sqref="I10:I15">
    <cfRule type="expression" dxfId="996" priority="1911">
      <formula>$C10=TODAY()</formula>
    </cfRule>
  </conditionalFormatting>
  <conditionalFormatting sqref="I10:I15">
    <cfRule type="expression" dxfId="995" priority="1910">
      <formula>$C10=TODAY()</formula>
    </cfRule>
  </conditionalFormatting>
  <conditionalFormatting sqref="I10:I15">
    <cfRule type="expression" dxfId="994" priority="1909">
      <formula>$C10=TODAY()</formula>
    </cfRule>
  </conditionalFormatting>
  <conditionalFormatting sqref="I10:I15">
    <cfRule type="expression" dxfId="993" priority="1908">
      <formula>$C10=TODAY()</formula>
    </cfRule>
  </conditionalFormatting>
  <conditionalFormatting sqref="I10:I15">
    <cfRule type="expression" dxfId="992" priority="1907">
      <formula>$C10=TODAY()</formula>
    </cfRule>
  </conditionalFormatting>
  <conditionalFormatting sqref="I10:I15">
    <cfRule type="expression" dxfId="991" priority="1906">
      <formula>$C10=TODAY()</formula>
    </cfRule>
  </conditionalFormatting>
  <conditionalFormatting sqref="I10:I15">
    <cfRule type="expression" dxfId="990" priority="1905">
      <formula>$C10=TODAY()</formula>
    </cfRule>
  </conditionalFormatting>
  <conditionalFormatting sqref="I10:I15">
    <cfRule type="expression" dxfId="989" priority="1904">
      <formula>$C10=TODAY()</formula>
    </cfRule>
  </conditionalFormatting>
  <conditionalFormatting sqref="I10:I15">
    <cfRule type="expression" dxfId="988" priority="1903">
      <formula>$C10=TODAY()</formula>
    </cfRule>
  </conditionalFormatting>
  <conditionalFormatting sqref="I10:I15">
    <cfRule type="expression" dxfId="987" priority="1902">
      <formula>$C10=TODAY()</formula>
    </cfRule>
  </conditionalFormatting>
  <conditionalFormatting sqref="I10:I15">
    <cfRule type="expression" dxfId="986" priority="1901">
      <formula>$C10=TODAY()</formula>
    </cfRule>
  </conditionalFormatting>
  <conditionalFormatting sqref="I10:I15">
    <cfRule type="expression" dxfId="985" priority="1900">
      <formula>$C10=TODAY()</formula>
    </cfRule>
  </conditionalFormatting>
  <conditionalFormatting sqref="I10:I15">
    <cfRule type="expression" dxfId="984" priority="1899">
      <formula>$C10=TODAY()</formula>
    </cfRule>
  </conditionalFormatting>
  <conditionalFormatting sqref="I10:I15">
    <cfRule type="expression" dxfId="983" priority="1898">
      <formula>$C10=TODAY()</formula>
    </cfRule>
  </conditionalFormatting>
  <conditionalFormatting sqref="I10:I15">
    <cfRule type="expression" dxfId="982" priority="1897">
      <formula>$C10=TODAY()</formula>
    </cfRule>
  </conditionalFormatting>
  <conditionalFormatting sqref="I10:I15">
    <cfRule type="expression" dxfId="981" priority="1896">
      <formula>$C10=TODAY()</formula>
    </cfRule>
  </conditionalFormatting>
  <conditionalFormatting sqref="I10:I15">
    <cfRule type="expression" dxfId="980" priority="1895">
      <formula>$C10=TODAY()</formula>
    </cfRule>
  </conditionalFormatting>
  <conditionalFormatting sqref="I10:I15">
    <cfRule type="expression" dxfId="979" priority="1894">
      <formula>$C10=TODAY()</formula>
    </cfRule>
  </conditionalFormatting>
  <conditionalFormatting sqref="I10:I15">
    <cfRule type="expression" dxfId="978" priority="1893">
      <formula>$C10=TODAY()</formula>
    </cfRule>
  </conditionalFormatting>
  <conditionalFormatting sqref="I10:I15">
    <cfRule type="expression" dxfId="977" priority="1892">
      <formula>$C10=TODAY()</formula>
    </cfRule>
  </conditionalFormatting>
  <conditionalFormatting sqref="I10:I15">
    <cfRule type="expression" dxfId="976" priority="1891">
      <formula>$C10=TODAY()</formula>
    </cfRule>
  </conditionalFormatting>
  <conditionalFormatting sqref="I10:I15">
    <cfRule type="expression" dxfId="975" priority="1890">
      <formula>$C10=TODAY()</formula>
    </cfRule>
  </conditionalFormatting>
  <conditionalFormatting sqref="I10:I15">
    <cfRule type="expression" dxfId="974" priority="1889">
      <formula>$C10=TODAY()</formula>
    </cfRule>
  </conditionalFormatting>
  <conditionalFormatting sqref="I10:I15">
    <cfRule type="expression" dxfId="973" priority="1888">
      <formula>$C10=TODAY()</formula>
    </cfRule>
  </conditionalFormatting>
  <conditionalFormatting sqref="I10:I15">
    <cfRule type="expression" dxfId="972" priority="1887">
      <formula>$C10=TODAY()</formula>
    </cfRule>
  </conditionalFormatting>
  <conditionalFormatting sqref="I10:I15">
    <cfRule type="expression" dxfId="971" priority="1886">
      <formula>$C10=TODAY()</formula>
    </cfRule>
  </conditionalFormatting>
  <conditionalFormatting sqref="I10:I15">
    <cfRule type="expression" dxfId="970" priority="1885">
      <formula>$C10=TODAY()</formula>
    </cfRule>
  </conditionalFormatting>
  <conditionalFormatting sqref="I10:I15">
    <cfRule type="expression" dxfId="969" priority="1884">
      <formula>$C10=TODAY()</formula>
    </cfRule>
  </conditionalFormatting>
  <conditionalFormatting sqref="I10:I15">
    <cfRule type="expression" dxfId="968" priority="1883">
      <formula>$C10=TODAY()</formula>
    </cfRule>
  </conditionalFormatting>
  <conditionalFormatting sqref="I10:I15">
    <cfRule type="expression" dxfId="967" priority="1882">
      <formula>$C10=TODAY()</formula>
    </cfRule>
  </conditionalFormatting>
  <conditionalFormatting sqref="I10:I15">
    <cfRule type="expression" dxfId="966" priority="1881">
      <formula>$C10=TODAY()</formula>
    </cfRule>
  </conditionalFormatting>
  <conditionalFormatting sqref="I10:I15">
    <cfRule type="expression" dxfId="965" priority="1880">
      <formula>$C10=TODAY()</formula>
    </cfRule>
  </conditionalFormatting>
  <conditionalFormatting sqref="I10:I15">
    <cfRule type="expression" dxfId="964" priority="1879">
      <formula>$C10=TODAY()</formula>
    </cfRule>
  </conditionalFormatting>
  <conditionalFormatting sqref="I10:I15">
    <cfRule type="expression" dxfId="963" priority="1878">
      <formula>$C10=TODAY()</formula>
    </cfRule>
  </conditionalFormatting>
  <conditionalFormatting sqref="I10:I15">
    <cfRule type="expression" dxfId="962" priority="1877">
      <formula>$C10=TODAY()</formula>
    </cfRule>
  </conditionalFormatting>
  <conditionalFormatting sqref="I10:I15">
    <cfRule type="expression" dxfId="961" priority="1876">
      <formula>$C10=TODAY()</formula>
    </cfRule>
  </conditionalFormatting>
  <conditionalFormatting sqref="I10:I15">
    <cfRule type="expression" dxfId="960" priority="1875">
      <formula>$C10=TODAY()</formula>
    </cfRule>
  </conditionalFormatting>
  <conditionalFormatting sqref="I10:I15">
    <cfRule type="expression" dxfId="959" priority="1874">
      <formula>$C10=TODAY()</formula>
    </cfRule>
  </conditionalFormatting>
  <conditionalFormatting sqref="I10:I15">
    <cfRule type="expression" dxfId="958" priority="1873">
      <formula>$C10=TODAY()</formula>
    </cfRule>
  </conditionalFormatting>
  <conditionalFormatting sqref="I10:I15">
    <cfRule type="expression" dxfId="957" priority="1872">
      <formula>$C10=TODAY()</formula>
    </cfRule>
  </conditionalFormatting>
  <conditionalFormatting sqref="I10:I15">
    <cfRule type="expression" dxfId="956" priority="1871">
      <formula>$C10=TODAY()</formula>
    </cfRule>
  </conditionalFormatting>
  <conditionalFormatting sqref="I10:I15">
    <cfRule type="expression" dxfId="955" priority="1870">
      <formula>$C10=TODAY()</formula>
    </cfRule>
  </conditionalFormatting>
  <conditionalFormatting sqref="I10:I15">
    <cfRule type="expression" dxfId="954" priority="1869">
      <formula>$C10=TODAY()</formula>
    </cfRule>
  </conditionalFormatting>
  <conditionalFormatting sqref="I10:I15">
    <cfRule type="expression" dxfId="953" priority="1868">
      <formula>$C10=TODAY()</formula>
    </cfRule>
  </conditionalFormatting>
  <conditionalFormatting sqref="I10:I15">
    <cfRule type="expression" dxfId="952" priority="1867">
      <formula>$C10=TODAY()</formula>
    </cfRule>
  </conditionalFormatting>
  <conditionalFormatting sqref="I10:I15">
    <cfRule type="expression" dxfId="951" priority="1866">
      <formula>$C10=TODAY()</formula>
    </cfRule>
  </conditionalFormatting>
  <conditionalFormatting sqref="I10:I15">
    <cfRule type="expression" dxfId="950" priority="1865">
      <formula>$C10=TODAY()</formula>
    </cfRule>
  </conditionalFormatting>
  <conditionalFormatting sqref="I10:I15">
    <cfRule type="expression" dxfId="949" priority="1864">
      <formula>$C10=TODAY()</formula>
    </cfRule>
  </conditionalFormatting>
  <conditionalFormatting sqref="I10:I15">
    <cfRule type="expression" dxfId="948" priority="1863">
      <formula>$C10=TODAY()</formula>
    </cfRule>
  </conditionalFormatting>
  <conditionalFormatting sqref="I10:I15">
    <cfRule type="expression" dxfId="947" priority="1862">
      <formula>$C10=TODAY()</formula>
    </cfRule>
  </conditionalFormatting>
  <conditionalFormatting sqref="I10:I15">
    <cfRule type="expression" dxfId="946" priority="1861">
      <formula>$C10=TODAY()</formula>
    </cfRule>
  </conditionalFormatting>
  <conditionalFormatting sqref="I10:I15">
    <cfRule type="expression" dxfId="945" priority="1860">
      <formula>$C10=TODAY()</formula>
    </cfRule>
  </conditionalFormatting>
  <conditionalFormatting sqref="I10:I15">
    <cfRule type="expression" dxfId="944" priority="1859">
      <formula>$C10=TODAY()</formula>
    </cfRule>
  </conditionalFormatting>
  <conditionalFormatting sqref="I10:I15">
    <cfRule type="expression" dxfId="943" priority="1858">
      <formula>$C10=TODAY()</formula>
    </cfRule>
  </conditionalFormatting>
  <conditionalFormatting sqref="I10:I15">
    <cfRule type="expression" dxfId="942" priority="1857">
      <formula>$C10=TODAY()</formula>
    </cfRule>
  </conditionalFormatting>
  <conditionalFormatting sqref="I10:I15">
    <cfRule type="expression" dxfId="941" priority="1856">
      <formula>$C10=TODAY()</formula>
    </cfRule>
  </conditionalFormatting>
  <conditionalFormatting sqref="I10:I15">
    <cfRule type="expression" dxfId="940" priority="1855">
      <formula>$C10=TODAY()</formula>
    </cfRule>
  </conditionalFormatting>
  <conditionalFormatting sqref="I10:I15">
    <cfRule type="expression" dxfId="939" priority="1854">
      <formula>$C10=TODAY()</formula>
    </cfRule>
  </conditionalFormatting>
  <conditionalFormatting sqref="I10:I15">
    <cfRule type="expression" dxfId="938" priority="1853">
      <formula>$C10=TODAY()</formula>
    </cfRule>
  </conditionalFormatting>
  <conditionalFormatting sqref="I10:I15">
    <cfRule type="expression" dxfId="937" priority="1852">
      <formula>$C10=TODAY()</formula>
    </cfRule>
  </conditionalFormatting>
  <conditionalFormatting sqref="I10:I15">
    <cfRule type="expression" dxfId="936" priority="1851">
      <formula>$C10=TODAY()</formula>
    </cfRule>
  </conditionalFormatting>
  <conditionalFormatting sqref="I10:I15">
    <cfRule type="expression" dxfId="935" priority="1850">
      <formula>$C10=TODAY()</formula>
    </cfRule>
  </conditionalFormatting>
  <conditionalFormatting sqref="I10:I15">
    <cfRule type="expression" dxfId="934" priority="1849">
      <formula>$C10=TODAY()</formula>
    </cfRule>
  </conditionalFormatting>
  <conditionalFormatting sqref="I10:I15">
    <cfRule type="expression" dxfId="933" priority="1848">
      <formula>$C10=TODAY()</formula>
    </cfRule>
  </conditionalFormatting>
  <conditionalFormatting sqref="I10:I15">
    <cfRule type="expression" dxfId="932" priority="1847">
      <formula>$C10=TODAY()</formula>
    </cfRule>
  </conditionalFormatting>
  <conditionalFormatting sqref="I10:I15">
    <cfRule type="expression" dxfId="931" priority="1846">
      <formula>$C10=TODAY()</formula>
    </cfRule>
  </conditionalFormatting>
  <conditionalFormatting sqref="I10:I15">
    <cfRule type="expression" dxfId="930" priority="1845">
      <formula>$C10=TODAY()</formula>
    </cfRule>
  </conditionalFormatting>
  <conditionalFormatting sqref="I10:I15">
    <cfRule type="expression" dxfId="929" priority="1844">
      <formula>$C10=TODAY()</formula>
    </cfRule>
  </conditionalFormatting>
  <conditionalFormatting sqref="I10:I15">
    <cfRule type="expression" dxfId="928" priority="1843">
      <formula>$C10=TODAY()</formula>
    </cfRule>
  </conditionalFormatting>
  <conditionalFormatting sqref="I10:I15">
    <cfRule type="expression" dxfId="927" priority="1842">
      <formula>$C10=TODAY()</formula>
    </cfRule>
  </conditionalFormatting>
  <conditionalFormatting sqref="I10:I15">
    <cfRule type="expression" dxfId="926" priority="1841">
      <formula>$C10=TODAY()</formula>
    </cfRule>
  </conditionalFormatting>
  <conditionalFormatting sqref="I10:I15">
    <cfRule type="expression" dxfId="925" priority="1840">
      <formula>$C10=TODAY()</formula>
    </cfRule>
  </conditionalFormatting>
  <conditionalFormatting sqref="I10:I15">
    <cfRule type="expression" dxfId="924" priority="1839">
      <formula>$C10=TODAY()</formula>
    </cfRule>
  </conditionalFormatting>
  <conditionalFormatting sqref="I10:I15">
    <cfRule type="expression" dxfId="923" priority="1838">
      <formula>$C10=TODAY()</formula>
    </cfRule>
  </conditionalFormatting>
  <conditionalFormatting sqref="I10:I15">
    <cfRule type="expression" dxfId="922" priority="1837">
      <formula>$C10=TODAY()</formula>
    </cfRule>
  </conditionalFormatting>
  <conditionalFormatting sqref="I10:I15">
    <cfRule type="expression" dxfId="921" priority="1836">
      <formula>$C10=TODAY()</formula>
    </cfRule>
  </conditionalFormatting>
  <conditionalFormatting sqref="I10:I15">
    <cfRule type="expression" dxfId="920" priority="1835">
      <formula>$C10=TODAY()</formula>
    </cfRule>
  </conditionalFormatting>
  <conditionalFormatting sqref="I10:I15">
    <cfRule type="expression" dxfId="919" priority="1834">
      <formula>$C10=TODAY()</formula>
    </cfRule>
  </conditionalFormatting>
  <conditionalFormatting sqref="I10:I15">
    <cfRule type="expression" dxfId="918" priority="1833">
      <formula>$C10=TODAY()</formula>
    </cfRule>
  </conditionalFormatting>
  <conditionalFormatting sqref="I10:I15">
    <cfRule type="expression" dxfId="917" priority="1832">
      <formula>$C10=TODAY()</formula>
    </cfRule>
  </conditionalFormatting>
  <conditionalFormatting sqref="I10:I15">
    <cfRule type="expression" dxfId="916" priority="1831">
      <formula>$C10=TODAY()</formula>
    </cfRule>
  </conditionalFormatting>
  <conditionalFormatting sqref="I12:I15">
    <cfRule type="expression" dxfId="915" priority="1830">
      <formula>$C12=TODAY()</formula>
    </cfRule>
  </conditionalFormatting>
  <conditionalFormatting sqref="I12:I15">
    <cfRule type="expression" dxfId="914" priority="1829">
      <formula>$C12=TODAY()</formula>
    </cfRule>
  </conditionalFormatting>
  <conditionalFormatting sqref="I10:I15">
    <cfRule type="expression" dxfId="913" priority="1828">
      <formula>$C10=TODAY()</formula>
    </cfRule>
  </conditionalFormatting>
  <conditionalFormatting sqref="I10:I15">
    <cfRule type="expression" dxfId="912" priority="1827">
      <formula>$C10=TODAY()</formula>
    </cfRule>
  </conditionalFormatting>
  <conditionalFormatting sqref="I10:I15">
    <cfRule type="expression" dxfId="911" priority="1826">
      <formula>$C10=TODAY()</formula>
    </cfRule>
  </conditionalFormatting>
  <conditionalFormatting sqref="I10:I15">
    <cfRule type="expression" dxfId="910" priority="1825">
      <formula>$C10=TODAY()</formula>
    </cfRule>
  </conditionalFormatting>
  <conditionalFormatting sqref="I10:I15">
    <cfRule type="expression" dxfId="909" priority="1824">
      <formula>$C10=TODAY()</formula>
    </cfRule>
  </conditionalFormatting>
  <conditionalFormatting sqref="I10:I15">
    <cfRule type="expression" dxfId="908" priority="1823">
      <formula>$C10=TODAY()</formula>
    </cfRule>
  </conditionalFormatting>
  <conditionalFormatting sqref="I10:I15">
    <cfRule type="expression" dxfId="907" priority="1822">
      <formula>$C10=TODAY()</formula>
    </cfRule>
  </conditionalFormatting>
  <conditionalFormatting sqref="I10:I15">
    <cfRule type="expression" dxfId="906" priority="1821">
      <formula>$C10=TODAY()</formula>
    </cfRule>
  </conditionalFormatting>
  <conditionalFormatting sqref="I10:I15">
    <cfRule type="expression" dxfId="905" priority="1820">
      <formula>$C10=TODAY()</formula>
    </cfRule>
  </conditionalFormatting>
  <conditionalFormatting sqref="I10:I15">
    <cfRule type="expression" dxfId="904" priority="1819">
      <formula>$C10=TODAY()</formula>
    </cfRule>
  </conditionalFormatting>
  <conditionalFormatting sqref="I10:I15">
    <cfRule type="expression" dxfId="903" priority="1818">
      <formula>$C10=TODAY()</formula>
    </cfRule>
  </conditionalFormatting>
  <conditionalFormatting sqref="I10:I15">
    <cfRule type="expression" dxfId="902" priority="1817">
      <formula>$C10=TODAY()</formula>
    </cfRule>
  </conditionalFormatting>
  <conditionalFormatting sqref="I10:I15">
    <cfRule type="expression" dxfId="901" priority="1816">
      <formula>$C10=TODAY()</formula>
    </cfRule>
  </conditionalFormatting>
  <conditionalFormatting sqref="I10:I15">
    <cfRule type="expression" dxfId="900" priority="1815">
      <formula>$C10=TODAY()</formula>
    </cfRule>
  </conditionalFormatting>
  <conditionalFormatting sqref="I12:I15">
    <cfRule type="expression" dxfId="899" priority="1814">
      <formula>$C12=TODAY()</formula>
    </cfRule>
  </conditionalFormatting>
  <conditionalFormatting sqref="I12:I15">
    <cfRule type="expression" dxfId="898" priority="1813">
      <formula>$C12=TODAY()</formula>
    </cfRule>
  </conditionalFormatting>
  <conditionalFormatting sqref="I12:I15">
    <cfRule type="expression" dxfId="897" priority="1812">
      <formula>$C12=TODAY()</formula>
    </cfRule>
  </conditionalFormatting>
  <conditionalFormatting sqref="I12:I15">
    <cfRule type="expression" dxfId="896" priority="1811">
      <formula>$C12=TODAY()</formula>
    </cfRule>
  </conditionalFormatting>
  <conditionalFormatting sqref="I12:I15">
    <cfRule type="expression" dxfId="895" priority="1810">
      <formula>$C12=TODAY()</formula>
    </cfRule>
  </conditionalFormatting>
  <conditionalFormatting sqref="I12:I15">
    <cfRule type="expression" dxfId="894" priority="1809">
      <formula>$C12=TODAY()</formula>
    </cfRule>
  </conditionalFormatting>
  <conditionalFormatting sqref="I12:I15">
    <cfRule type="expression" dxfId="893" priority="1808">
      <formula>$C12=TODAY()</formula>
    </cfRule>
  </conditionalFormatting>
  <conditionalFormatting sqref="I12:I15">
    <cfRule type="expression" dxfId="892" priority="1807">
      <formula>$C12=TODAY()</formula>
    </cfRule>
  </conditionalFormatting>
  <conditionalFormatting sqref="I12:I15">
    <cfRule type="expression" dxfId="891" priority="1806">
      <formula>$C12=TODAY()</formula>
    </cfRule>
  </conditionalFormatting>
  <conditionalFormatting sqref="I12:I15">
    <cfRule type="expression" dxfId="890" priority="1805">
      <formula>$C12=TODAY()</formula>
    </cfRule>
  </conditionalFormatting>
  <conditionalFormatting sqref="I10:I15">
    <cfRule type="expression" dxfId="889" priority="1804">
      <formula>$C10=TODAY()</formula>
    </cfRule>
  </conditionalFormatting>
  <conditionalFormatting sqref="I10:I15">
    <cfRule type="expression" dxfId="888" priority="1803">
      <formula>$C10=TODAY()</formula>
    </cfRule>
  </conditionalFormatting>
  <conditionalFormatting sqref="I12:I15">
    <cfRule type="expression" dxfId="887" priority="1802">
      <formula>$C12=TODAY()</formula>
    </cfRule>
  </conditionalFormatting>
  <conditionalFormatting sqref="I12:I15">
    <cfRule type="expression" dxfId="886" priority="1801">
      <formula>$C12=TODAY()</formula>
    </cfRule>
  </conditionalFormatting>
  <conditionalFormatting sqref="I12:I15">
    <cfRule type="expression" dxfId="885" priority="1800">
      <formula>$C12=TODAY()</formula>
    </cfRule>
  </conditionalFormatting>
  <conditionalFormatting sqref="I12:I15">
    <cfRule type="expression" dxfId="884" priority="1799">
      <formula>$C12=TODAY()</formula>
    </cfRule>
  </conditionalFormatting>
  <conditionalFormatting sqref="I12:I15">
    <cfRule type="expression" dxfId="883" priority="1798">
      <formula>$C12=TODAY()</formula>
    </cfRule>
  </conditionalFormatting>
  <conditionalFormatting sqref="I12:I15">
    <cfRule type="expression" dxfId="882" priority="1797">
      <formula>$C12=TODAY()</formula>
    </cfRule>
  </conditionalFormatting>
  <conditionalFormatting sqref="I12:I15">
    <cfRule type="expression" dxfId="881" priority="1796">
      <formula>$C12=TODAY()</formula>
    </cfRule>
  </conditionalFormatting>
  <conditionalFormatting sqref="I12:I15">
    <cfRule type="expression" dxfId="880" priority="1795">
      <formula>$C12=TODAY()</formula>
    </cfRule>
  </conditionalFormatting>
  <conditionalFormatting sqref="I10:I15">
    <cfRule type="expression" dxfId="879" priority="1794">
      <formula>$C10=TODAY()</formula>
    </cfRule>
  </conditionalFormatting>
  <conditionalFormatting sqref="I10:I15">
    <cfRule type="expression" dxfId="878" priority="1793">
      <formula>$C10=TODAY()</formula>
    </cfRule>
  </conditionalFormatting>
  <conditionalFormatting sqref="I10:I15">
    <cfRule type="expression" dxfId="877" priority="1792">
      <formula>$C10=TODAY()</formula>
    </cfRule>
  </conditionalFormatting>
  <conditionalFormatting sqref="I10:I15">
    <cfRule type="expression" dxfId="876" priority="1791">
      <formula>$C10=TODAY()</formula>
    </cfRule>
  </conditionalFormatting>
  <conditionalFormatting sqref="I12:I15">
    <cfRule type="expression" dxfId="875" priority="1790">
      <formula>$C12=TODAY()</formula>
    </cfRule>
  </conditionalFormatting>
  <conditionalFormatting sqref="I12:I15">
    <cfRule type="expression" dxfId="874" priority="1789">
      <formula>$C12=TODAY()</formula>
    </cfRule>
  </conditionalFormatting>
  <conditionalFormatting sqref="I10:I15">
    <cfRule type="expression" dxfId="873" priority="1788">
      <formula>$C10=TODAY()</formula>
    </cfRule>
  </conditionalFormatting>
  <conditionalFormatting sqref="I10:I15">
    <cfRule type="expression" dxfId="872" priority="1787">
      <formula>$C10=TODAY()</formula>
    </cfRule>
  </conditionalFormatting>
  <conditionalFormatting sqref="I10:I15">
    <cfRule type="expression" dxfId="871" priority="1786">
      <formula>$C10=TODAY()</formula>
    </cfRule>
  </conditionalFormatting>
  <conditionalFormatting sqref="I10:I15">
    <cfRule type="expression" dxfId="870" priority="1785">
      <formula>$C10=TODAY()</formula>
    </cfRule>
  </conditionalFormatting>
  <conditionalFormatting sqref="I10:I15">
    <cfRule type="expression" dxfId="869" priority="1784">
      <formula>$C10=TODAY()</formula>
    </cfRule>
  </conditionalFormatting>
  <conditionalFormatting sqref="I10:I15">
    <cfRule type="expression" dxfId="868" priority="1783">
      <formula>$C10=TODAY()</formula>
    </cfRule>
  </conditionalFormatting>
  <conditionalFormatting sqref="I10:I15">
    <cfRule type="expression" dxfId="867" priority="1782">
      <formula>$C10=TODAY()</formula>
    </cfRule>
  </conditionalFormatting>
  <conditionalFormatting sqref="I10:I15">
    <cfRule type="expression" dxfId="866" priority="1781">
      <formula>$C10=TODAY()</formula>
    </cfRule>
  </conditionalFormatting>
  <conditionalFormatting sqref="I10:I15">
    <cfRule type="expression" dxfId="865" priority="1780">
      <formula>$C10=TODAY()</formula>
    </cfRule>
  </conditionalFormatting>
  <conditionalFormatting sqref="I10:I15">
    <cfRule type="expression" dxfId="864" priority="1779">
      <formula>$C10=TODAY()</formula>
    </cfRule>
  </conditionalFormatting>
  <conditionalFormatting sqref="I43:I48">
    <cfRule type="expression" dxfId="863" priority="1778">
      <formula>$C43=TODAY()</formula>
    </cfRule>
  </conditionalFormatting>
  <conditionalFormatting sqref="I43:I48">
    <cfRule type="expression" dxfId="862" priority="1777">
      <formula>$C43=TODAY()</formula>
    </cfRule>
  </conditionalFormatting>
  <conditionalFormatting sqref="I45:I48">
    <cfRule type="expression" dxfId="861" priority="1776">
      <formula>$C45=TODAY()</formula>
    </cfRule>
  </conditionalFormatting>
  <conditionalFormatting sqref="I45:I48">
    <cfRule type="expression" dxfId="860" priority="1775">
      <formula>$C45=TODAY()</formula>
    </cfRule>
  </conditionalFormatting>
  <conditionalFormatting sqref="I45:I48">
    <cfRule type="expression" dxfId="859" priority="1774">
      <formula>$C45=TODAY()</formula>
    </cfRule>
  </conditionalFormatting>
  <conditionalFormatting sqref="I45:I48">
    <cfRule type="expression" dxfId="858" priority="1773">
      <formula>$C45=TODAY()</formula>
    </cfRule>
  </conditionalFormatting>
  <conditionalFormatting sqref="I45:I48">
    <cfRule type="expression" dxfId="857" priority="1772">
      <formula>$C45=TODAY()</formula>
    </cfRule>
  </conditionalFormatting>
  <conditionalFormatting sqref="I45:I48">
    <cfRule type="expression" dxfId="856" priority="1771">
      <formula>$C45=TODAY()</formula>
    </cfRule>
  </conditionalFormatting>
  <conditionalFormatting sqref="I45:I48">
    <cfRule type="expression" dxfId="855" priority="1770">
      <formula>$C45=TODAY()</formula>
    </cfRule>
  </conditionalFormatting>
  <conditionalFormatting sqref="I45:I48">
    <cfRule type="expression" dxfId="854" priority="1769">
      <formula>$C45=TODAY()</formula>
    </cfRule>
  </conditionalFormatting>
  <conditionalFormatting sqref="I43:I48">
    <cfRule type="expression" dxfId="853" priority="1768">
      <formula>$C43=TODAY()</formula>
    </cfRule>
  </conditionalFormatting>
  <conditionalFormatting sqref="I43:I48">
    <cfRule type="expression" dxfId="852" priority="1767">
      <formula>$C43=TODAY()</formula>
    </cfRule>
  </conditionalFormatting>
  <conditionalFormatting sqref="I43:I48">
    <cfRule type="expression" dxfId="851" priority="1766">
      <formula>$C43=TODAY()</formula>
    </cfRule>
  </conditionalFormatting>
  <conditionalFormatting sqref="I43:I48">
    <cfRule type="expression" dxfId="850" priority="1765">
      <formula>$C43=TODAY()</formula>
    </cfRule>
  </conditionalFormatting>
  <conditionalFormatting sqref="I45:I48">
    <cfRule type="expression" dxfId="849" priority="1764">
      <formula>$C45=TODAY()</formula>
    </cfRule>
  </conditionalFormatting>
  <conditionalFormatting sqref="I45:I48">
    <cfRule type="expression" dxfId="848" priority="1763">
      <formula>$C45=TODAY()</formula>
    </cfRule>
  </conditionalFormatting>
  <conditionalFormatting sqref="I43:I48">
    <cfRule type="expression" dxfId="847" priority="1762">
      <formula>$C43=TODAY()</formula>
    </cfRule>
  </conditionalFormatting>
  <conditionalFormatting sqref="I43:I48">
    <cfRule type="expression" dxfId="846" priority="1761">
      <formula>$C43=TODAY()</formula>
    </cfRule>
  </conditionalFormatting>
  <conditionalFormatting sqref="I43:I48">
    <cfRule type="expression" dxfId="845" priority="1760">
      <formula>$C43=TODAY()</formula>
    </cfRule>
  </conditionalFormatting>
  <conditionalFormatting sqref="I43:I48">
    <cfRule type="expression" dxfId="844" priority="1759">
      <formula>$C43=TODAY()</formula>
    </cfRule>
  </conditionalFormatting>
  <conditionalFormatting sqref="I43:I48">
    <cfRule type="expression" dxfId="843" priority="1758">
      <formula>$C43=TODAY()</formula>
    </cfRule>
  </conditionalFormatting>
  <conditionalFormatting sqref="I43:I48">
    <cfRule type="expression" dxfId="842" priority="1757">
      <formula>$C43=TODAY()</formula>
    </cfRule>
  </conditionalFormatting>
  <conditionalFormatting sqref="I43:I48">
    <cfRule type="expression" dxfId="841" priority="1756">
      <formula>$C43=TODAY()</formula>
    </cfRule>
  </conditionalFormatting>
  <conditionalFormatting sqref="I43:I48">
    <cfRule type="expression" dxfId="840" priority="1755">
      <formula>$C43=TODAY()</formula>
    </cfRule>
  </conditionalFormatting>
  <conditionalFormatting sqref="I43:I48">
    <cfRule type="expression" dxfId="839" priority="1754">
      <formula>$C43=TODAY()</formula>
    </cfRule>
  </conditionalFormatting>
  <conditionalFormatting sqref="I43:I48">
    <cfRule type="expression" dxfId="838" priority="1753">
      <formula>$C43=TODAY()</formula>
    </cfRule>
  </conditionalFormatting>
  <conditionalFormatting sqref="I43:I48">
    <cfRule type="expression" dxfId="837" priority="1752">
      <formula>$C43=TODAY()</formula>
    </cfRule>
  </conditionalFormatting>
  <conditionalFormatting sqref="I43:I48">
    <cfRule type="expression" dxfId="836" priority="1751">
      <formula>$C43=TODAY()</formula>
    </cfRule>
  </conditionalFormatting>
  <conditionalFormatting sqref="I43:I48">
    <cfRule type="expression" dxfId="835" priority="1750">
      <formula>$C43=TODAY()</formula>
    </cfRule>
  </conditionalFormatting>
  <conditionalFormatting sqref="I43:I48">
    <cfRule type="expression" dxfId="834" priority="1749">
      <formula>$C43=TODAY()</formula>
    </cfRule>
  </conditionalFormatting>
  <conditionalFormatting sqref="I45:I48">
    <cfRule type="expression" dxfId="833" priority="1748">
      <formula>$C45=TODAY()</formula>
    </cfRule>
  </conditionalFormatting>
  <conditionalFormatting sqref="I45:I48">
    <cfRule type="expression" dxfId="832" priority="1747">
      <formula>$C45=TODAY()</formula>
    </cfRule>
  </conditionalFormatting>
  <conditionalFormatting sqref="I45:I48">
    <cfRule type="expression" dxfId="831" priority="1746">
      <formula>$C45=TODAY()</formula>
    </cfRule>
  </conditionalFormatting>
  <conditionalFormatting sqref="I45:I48">
    <cfRule type="expression" dxfId="830" priority="1745">
      <formula>$C45=TODAY()</formula>
    </cfRule>
  </conditionalFormatting>
  <conditionalFormatting sqref="I45:I48">
    <cfRule type="expression" dxfId="829" priority="1744">
      <formula>$C45=TODAY()</formula>
    </cfRule>
  </conditionalFormatting>
  <conditionalFormatting sqref="I45:I48">
    <cfRule type="expression" dxfId="828" priority="1743">
      <formula>$C45=TODAY()</formula>
    </cfRule>
  </conditionalFormatting>
  <conditionalFormatting sqref="I45:I48">
    <cfRule type="expression" dxfId="827" priority="1742">
      <formula>$C45=TODAY()</formula>
    </cfRule>
  </conditionalFormatting>
  <conditionalFormatting sqref="I45:I48">
    <cfRule type="expression" dxfId="826" priority="1741">
      <formula>$C45=TODAY()</formula>
    </cfRule>
  </conditionalFormatting>
  <conditionalFormatting sqref="I45:I48">
    <cfRule type="expression" dxfId="825" priority="1740">
      <formula>$C45=TODAY()</formula>
    </cfRule>
  </conditionalFormatting>
  <conditionalFormatting sqref="I45:I48">
    <cfRule type="expression" dxfId="824" priority="1739">
      <formula>$C45=TODAY()</formula>
    </cfRule>
  </conditionalFormatting>
  <conditionalFormatting sqref="I43:I48">
    <cfRule type="expression" dxfId="823" priority="1738">
      <formula>$C43=TODAY()</formula>
    </cfRule>
  </conditionalFormatting>
  <conditionalFormatting sqref="I43:I48">
    <cfRule type="expression" dxfId="822" priority="1737">
      <formula>$C43=TODAY()</formula>
    </cfRule>
  </conditionalFormatting>
  <conditionalFormatting sqref="I45:I48">
    <cfRule type="expression" dxfId="821" priority="1736">
      <formula>$C45=TODAY()</formula>
    </cfRule>
  </conditionalFormatting>
  <conditionalFormatting sqref="I45:I48">
    <cfRule type="expression" dxfId="820" priority="1735">
      <formula>$C45=TODAY()</formula>
    </cfRule>
  </conditionalFormatting>
  <conditionalFormatting sqref="I45:I48">
    <cfRule type="expression" dxfId="819" priority="1734">
      <formula>$C45=TODAY()</formula>
    </cfRule>
  </conditionalFormatting>
  <conditionalFormatting sqref="I45:I48">
    <cfRule type="expression" dxfId="818" priority="1733">
      <formula>$C45=TODAY()</formula>
    </cfRule>
  </conditionalFormatting>
  <conditionalFormatting sqref="I45:I48">
    <cfRule type="expression" dxfId="817" priority="1732">
      <formula>$C45=TODAY()</formula>
    </cfRule>
  </conditionalFormatting>
  <conditionalFormatting sqref="I45:I48">
    <cfRule type="expression" dxfId="816" priority="1731">
      <formula>$C45=TODAY()</formula>
    </cfRule>
  </conditionalFormatting>
  <conditionalFormatting sqref="I45:I48">
    <cfRule type="expression" dxfId="815" priority="1730">
      <formula>$C45=TODAY()</formula>
    </cfRule>
  </conditionalFormatting>
  <conditionalFormatting sqref="I45:I48">
    <cfRule type="expression" dxfId="814" priority="1729">
      <formula>$C45=TODAY()</formula>
    </cfRule>
  </conditionalFormatting>
  <conditionalFormatting sqref="I43:I48">
    <cfRule type="expression" dxfId="813" priority="1728">
      <formula>$C43=TODAY()</formula>
    </cfRule>
  </conditionalFormatting>
  <conditionalFormatting sqref="I43:I48">
    <cfRule type="expression" dxfId="812" priority="1727">
      <formula>$C43=TODAY()</formula>
    </cfRule>
  </conditionalFormatting>
  <conditionalFormatting sqref="I43:I48">
    <cfRule type="expression" dxfId="811" priority="1726">
      <formula>$C43=TODAY()</formula>
    </cfRule>
  </conditionalFormatting>
  <conditionalFormatting sqref="I43:I48">
    <cfRule type="expression" dxfId="810" priority="1725">
      <formula>$C43=TODAY()</formula>
    </cfRule>
  </conditionalFormatting>
  <conditionalFormatting sqref="I45:I48">
    <cfRule type="expression" dxfId="809" priority="1724">
      <formula>$C45=TODAY()</formula>
    </cfRule>
  </conditionalFormatting>
  <conditionalFormatting sqref="I45:I48">
    <cfRule type="expression" dxfId="808" priority="1723">
      <formula>$C45=TODAY()</formula>
    </cfRule>
  </conditionalFormatting>
  <conditionalFormatting sqref="I43:I48">
    <cfRule type="expression" dxfId="807" priority="1722">
      <formula>$C43=TODAY()</formula>
    </cfRule>
  </conditionalFormatting>
  <conditionalFormatting sqref="I43:I48">
    <cfRule type="expression" dxfId="806" priority="1721">
      <formula>$C43=TODAY()</formula>
    </cfRule>
  </conditionalFormatting>
  <conditionalFormatting sqref="I43:I48">
    <cfRule type="expression" dxfId="805" priority="1720">
      <formula>$C43=TODAY()</formula>
    </cfRule>
  </conditionalFormatting>
  <conditionalFormatting sqref="I43:I48">
    <cfRule type="expression" dxfId="804" priority="1719">
      <formula>$C43=TODAY()</formula>
    </cfRule>
  </conditionalFormatting>
  <conditionalFormatting sqref="I43:I48">
    <cfRule type="expression" dxfId="803" priority="1718">
      <formula>$C43=TODAY()</formula>
    </cfRule>
  </conditionalFormatting>
  <conditionalFormatting sqref="I43:I48">
    <cfRule type="expression" dxfId="802" priority="1717">
      <formula>$C43=TODAY()</formula>
    </cfRule>
  </conditionalFormatting>
  <conditionalFormatting sqref="I43:I48">
    <cfRule type="expression" dxfId="801" priority="1716">
      <formula>$C43=TODAY()</formula>
    </cfRule>
  </conditionalFormatting>
  <conditionalFormatting sqref="I43:I48">
    <cfRule type="expression" dxfId="800" priority="1715">
      <formula>$C43=TODAY()</formula>
    </cfRule>
  </conditionalFormatting>
  <conditionalFormatting sqref="I43:I48">
    <cfRule type="expression" dxfId="799" priority="1714">
      <formula>$C43=TODAY()</formula>
    </cfRule>
  </conditionalFormatting>
  <conditionalFormatting sqref="I43:I48">
    <cfRule type="expression" dxfId="798" priority="1713">
      <formula>$C43=TODAY()</formula>
    </cfRule>
  </conditionalFormatting>
  <conditionalFormatting sqref="L21:L26">
    <cfRule type="expression" dxfId="797" priority="1712">
      <formula>$C21=TODAY()</formula>
    </cfRule>
  </conditionalFormatting>
  <conditionalFormatting sqref="L21:L26">
    <cfRule type="expression" dxfId="796" priority="1711">
      <formula>$C21=TODAY()</formula>
    </cfRule>
  </conditionalFormatting>
  <conditionalFormatting sqref="L10:L15">
    <cfRule type="expression" dxfId="795" priority="1710">
      <formula>$C10=TODAY()</formula>
    </cfRule>
  </conditionalFormatting>
  <conditionalFormatting sqref="L10:L15">
    <cfRule type="expression" dxfId="794" priority="1709">
      <formula>$C10=TODAY()</formula>
    </cfRule>
  </conditionalFormatting>
  <conditionalFormatting sqref="L12:L15">
    <cfRule type="expression" dxfId="793" priority="1708">
      <formula>$C12=TODAY()</formula>
    </cfRule>
  </conditionalFormatting>
  <conditionalFormatting sqref="L12:L15">
    <cfRule type="expression" dxfId="792" priority="1707">
      <formula>$C12=TODAY()</formula>
    </cfRule>
  </conditionalFormatting>
  <conditionalFormatting sqref="L12:L15">
    <cfRule type="expression" dxfId="791" priority="1706">
      <formula>$C12=TODAY()</formula>
    </cfRule>
  </conditionalFormatting>
  <conditionalFormatting sqref="L12:L15">
    <cfRule type="expression" dxfId="790" priority="1705">
      <formula>$C12=TODAY()</formula>
    </cfRule>
  </conditionalFormatting>
  <conditionalFormatting sqref="L10:L15">
    <cfRule type="expression" dxfId="789" priority="1704">
      <formula>$C10=TODAY()</formula>
    </cfRule>
  </conditionalFormatting>
  <conditionalFormatting sqref="L10:L15">
    <cfRule type="expression" dxfId="788" priority="1703">
      <formula>$C10=TODAY()</formula>
    </cfRule>
  </conditionalFormatting>
  <conditionalFormatting sqref="L10:L15">
    <cfRule type="expression" dxfId="787" priority="1702">
      <formula>$C10=TODAY()</formula>
    </cfRule>
  </conditionalFormatting>
  <conditionalFormatting sqref="L10:L15">
    <cfRule type="expression" dxfId="786" priority="1701">
      <formula>$C10=TODAY()</formula>
    </cfRule>
  </conditionalFormatting>
  <conditionalFormatting sqref="L10:L15">
    <cfRule type="expression" dxfId="785" priority="1700">
      <formula>$C10=TODAY()</formula>
    </cfRule>
  </conditionalFormatting>
  <conditionalFormatting sqref="L10:L15">
    <cfRule type="expression" dxfId="784" priority="1699">
      <formula>$C10=TODAY()</formula>
    </cfRule>
  </conditionalFormatting>
  <conditionalFormatting sqref="L10:L15">
    <cfRule type="expression" dxfId="783" priority="1698">
      <formula>$C10=TODAY()</formula>
    </cfRule>
  </conditionalFormatting>
  <conditionalFormatting sqref="L10:L15">
    <cfRule type="expression" dxfId="782" priority="1697">
      <formula>$C10=TODAY()</formula>
    </cfRule>
  </conditionalFormatting>
  <conditionalFormatting sqref="L10:L15">
    <cfRule type="expression" dxfId="781" priority="1696">
      <formula>$C10=TODAY()</formula>
    </cfRule>
  </conditionalFormatting>
  <conditionalFormatting sqref="L10:L15">
    <cfRule type="expression" dxfId="780" priority="1695">
      <formula>$C10=TODAY()</formula>
    </cfRule>
  </conditionalFormatting>
  <conditionalFormatting sqref="L10:L15">
    <cfRule type="expression" dxfId="779" priority="1694">
      <formula>$C10=TODAY()</formula>
    </cfRule>
  </conditionalFormatting>
  <conditionalFormatting sqref="L10:L15">
    <cfRule type="expression" dxfId="778" priority="1693">
      <formula>$C10=TODAY()</formula>
    </cfRule>
  </conditionalFormatting>
  <conditionalFormatting sqref="L10:L15">
    <cfRule type="expression" dxfId="777" priority="1692">
      <formula>$C10=TODAY()</formula>
    </cfRule>
  </conditionalFormatting>
  <conditionalFormatting sqref="L10:L15">
    <cfRule type="expression" dxfId="776" priority="1691">
      <formula>$C10=TODAY()</formula>
    </cfRule>
  </conditionalFormatting>
  <conditionalFormatting sqref="L10:L15">
    <cfRule type="expression" dxfId="775" priority="1690">
      <formula>$C10=TODAY()</formula>
    </cfRule>
  </conditionalFormatting>
  <conditionalFormatting sqref="L10:L15">
    <cfRule type="expression" dxfId="774" priority="1689">
      <formula>$C10=TODAY()</formula>
    </cfRule>
  </conditionalFormatting>
  <conditionalFormatting sqref="L10:L15">
    <cfRule type="expression" dxfId="773" priority="1688">
      <formula>$C10=TODAY()</formula>
    </cfRule>
  </conditionalFormatting>
  <conditionalFormatting sqref="L10:L15">
    <cfRule type="expression" dxfId="772" priority="1687">
      <formula>$C10=TODAY()</formula>
    </cfRule>
  </conditionalFormatting>
  <conditionalFormatting sqref="L10:L15">
    <cfRule type="expression" dxfId="771" priority="1686">
      <formula>$C10=TODAY()</formula>
    </cfRule>
  </conditionalFormatting>
  <conditionalFormatting sqref="L10:L15">
    <cfRule type="expression" dxfId="770" priority="1685">
      <formula>$C10=TODAY()</formula>
    </cfRule>
  </conditionalFormatting>
  <conditionalFormatting sqref="L10:L15">
    <cfRule type="expression" dxfId="769" priority="1684">
      <formula>$C10=TODAY()</formula>
    </cfRule>
  </conditionalFormatting>
  <conditionalFormatting sqref="L10:L15">
    <cfRule type="expression" dxfId="768" priority="1683">
      <formula>$C10=TODAY()</formula>
    </cfRule>
  </conditionalFormatting>
  <conditionalFormatting sqref="L10:L15">
    <cfRule type="expression" dxfId="767" priority="1682">
      <formula>$C10=TODAY()</formula>
    </cfRule>
  </conditionalFormatting>
  <conditionalFormatting sqref="L10:L15">
    <cfRule type="expression" dxfId="766" priority="1681">
      <formula>$C10=TODAY()</formula>
    </cfRule>
  </conditionalFormatting>
  <conditionalFormatting sqref="L10:L15">
    <cfRule type="expression" dxfId="765" priority="1680">
      <formula>$C10=TODAY()</formula>
    </cfRule>
  </conditionalFormatting>
  <conditionalFormatting sqref="L10:L15">
    <cfRule type="expression" dxfId="764" priority="1679">
      <formula>$C10=TODAY()</formula>
    </cfRule>
  </conditionalFormatting>
  <conditionalFormatting sqref="L10:L15">
    <cfRule type="expression" dxfId="763" priority="1678">
      <formula>$C10=TODAY()</formula>
    </cfRule>
  </conditionalFormatting>
  <conditionalFormatting sqref="L10:L15">
    <cfRule type="expression" dxfId="762" priority="1677">
      <formula>$C10=TODAY()</formula>
    </cfRule>
  </conditionalFormatting>
  <conditionalFormatting sqref="L10:L15">
    <cfRule type="expression" dxfId="761" priority="1676">
      <formula>$C10=TODAY()</formula>
    </cfRule>
  </conditionalFormatting>
  <conditionalFormatting sqref="L10:L15">
    <cfRule type="expression" dxfId="760" priority="1675">
      <formula>$C10=TODAY()</formula>
    </cfRule>
  </conditionalFormatting>
  <conditionalFormatting sqref="L10:L15">
    <cfRule type="expression" dxfId="759" priority="1674">
      <formula>$C10=TODAY()</formula>
    </cfRule>
  </conditionalFormatting>
  <conditionalFormatting sqref="L10:L15">
    <cfRule type="expression" dxfId="758" priority="1673">
      <formula>$C10=TODAY()</formula>
    </cfRule>
  </conditionalFormatting>
  <conditionalFormatting sqref="L10:L15">
    <cfRule type="expression" dxfId="757" priority="1672">
      <formula>$C10=TODAY()</formula>
    </cfRule>
  </conditionalFormatting>
  <conditionalFormatting sqref="L10:L15">
    <cfRule type="expression" dxfId="756" priority="1671">
      <formula>$C10=TODAY()</formula>
    </cfRule>
  </conditionalFormatting>
  <conditionalFormatting sqref="L10:L15">
    <cfRule type="expression" dxfId="755" priority="1670">
      <formula>$C10=TODAY()</formula>
    </cfRule>
  </conditionalFormatting>
  <conditionalFormatting sqref="L10:L15">
    <cfRule type="expression" dxfId="754" priority="1669">
      <formula>$C10=TODAY()</formula>
    </cfRule>
  </conditionalFormatting>
  <conditionalFormatting sqref="L10:L15">
    <cfRule type="expression" dxfId="753" priority="1668">
      <formula>$C10=TODAY()</formula>
    </cfRule>
  </conditionalFormatting>
  <conditionalFormatting sqref="L10:L15">
    <cfRule type="expression" dxfId="752" priority="1667">
      <formula>$C10=TODAY()</formula>
    </cfRule>
  </conditionalFormatting>
  <conditionalFormatting sqref="L10:L15">
    <cfRule type="expression" dxfId="751" priority="1666">
      <formula>$C10=TODAY()</formula>
    </cfRule>
  </conditionalFormatting>
  <conditionalFormatting sqref="L10:L15">
    <cfRule type="expression" dxfId="750" priority="1665">
      <formula>$C10=TODAY()</formula>
    </cfRule>
  </conditionalFormatting>
  <conditionalFormatting sqref="L10:L15">
    <cfRule type="expression" dxfId="749" priority="1664">
      <formula>$C10=TODAY()</formula>
    </cfRule>
  </conditionalFormatting>
  <conditionalFormatting sqref="L10:L15">
    <cfRule type="expression" dxfId="748" priority="1663">
      <formula>$C10=TODAY()</formula>
    </cfRule>
  </conditionalFormatting>
  <conditionalFormatting sqref="L10:L15">
    <cfRule type="expression" dxfId="747" priority="1662">
      <formula>$C10=TODAY()</formula>
    </cfRule>
  </conditionalFormatting>
  <conditionalFormatting sqref="L10:L15">
    <cfRule type="expression" dxfId="746" priority="1661">
      <formula>$C10=TODAY()</formula>
    </cfRule>
  </conditionalFormatting>
  <conditionalFormatting sqref="L10:L15">
    <cfRule type="expression" dxfId="745" priority="1660">
      <formula>$C10=TODAY()</formula>
    </cfRule>
  </conditionalFormatting>
  <conditionalFormatting sqref="L10:L15">
    <cfRule type="expression" dxfId="744" priority="1659">
      <formula>$C10=TODAY()</formula>
    </cfRule>
  </conditionalFormatting>
  <conditionalFormatting sqref="L10:L15">
    <cfRule type="expression" dxfId="743" priority="1658">
      <formula>$C10=TODAY()</formula>
    </cfRule>
  </conditionalFormatting>
  <conditionalFormatting sqref="L10:L15">
    <cfRule type="expression" dxfId="742" priority="1657">
      <formula>$C10=TODAY()</formula>
    </cfRule>
  </conditionalFormatting>
  <conditionalFormatting sqref="L10:L15">
    <cfRule type="expression" dxfId="741" priority="1656">
      <formula>$C10=TODAY()</formula>
    </cfRule>
  </conditionalFormatting>
  <conditionalFormatting sqref="L10:L15">
    <cfRule type="expression" dxfId="740" priority="1655">
      <formula>$C10=TODAY()</formula>
    </cfRule>
  </conditionalFormatting>
  <conditionalFormatting sqref="L10:L15">
    <cfRule type="expression" dxfId="739" priority="1654">
      <formula>$C10=TODAY()</formula>
    </cfRule>
  </conditionalFormatting>
  <conditionalFormatting sqref="L10:L15">
    <cfRule type="expression" dxfId="738" priority="1653">
      <formula>$C10=TODAY()</formula>
    </cfRule>
  </conditionalFormatting>
  <conditionalFormatting sqref="L10:L15">
    <cfRule type="expression" dxfId="737" priority="1652">
      <formula>$C10=TODAY()</formula>
    </cfRule>
  </conditionalFormatting>
  <conditionalFormatting sqref="L10:L15">
    <cfRule type="expression" dxfId="736" priority="1651">
      <formula>$C10=TODAY()</formula>
    </cfRule>
  </conditionalFormatting>
  <conditionalFormatting sqref="L10:L15">
    <cfRule type="expression" dxfId="735" priority="1650">
      <formula>$C10=TODAY()</formula>
    </cfRule>
  </conditionalFormatting>
  <conditionalFormatting sqref="L10:L15">
    <cfRule type="expression" dxfId="734" priority="1649">
      <formula>$C10=TODAY()</formula>
    </cfRule>
  </conditionalFormatting>
  <conditionalFormatting sqref="L10:L15">
    <cfRule type="expression" dxfId="733" priority="1648">
      <formula>$C10=TODAY()</formula>
    </cfRule>
  </conditionalFormatting>
  <conditionalFormatting sqref="L10:L15">
    <cfRule type="expression" dxfId="732" priority="1647">
      <formula>$C10=TODAY()</formula>
    </cfRule>
  </conditionalFormatting>
  <conditionalFormatting sqref="L10:L15">
    <cfRule type="expression" dxfId="731" priority="1646">
      <formula>$C10=TODAY()</formula>
    </cfRule>
  </conditionalFormatting>
  <conditionalFormatting sqref="L10:L15">
    <cfRule type="expression" dxfId="730" priority="1645">
      <formula>$C10=TODAY()</formula>
    </cfRule>
  </conditionalFormatting>
  <conditionalFormatting sqref="L10:L15">
    <cfRule type="expression" dxfId="729" priority="1644">
      <formula>$C10=TODAY()</formula>
    </cfRule>
  </conditionalFormatting>
  <conditionalFormatting sqref="L10:L15">
    <cfRule type="expression" dxfId="728" priority="1643">
      <formula>$C10=TODAY()</formula>
    </cfRule>
  </conditionalFormatting>
  <conditionalFormatting sqref="L10:L15">
    <cfRule type="expression" dxfId="727" priority="1642">
      <formula>$C10=TODAY()</formula>
    </cfRule>
  </conditionalFormatting>
  <conditionalFormatting sqref="L10:L15">
    <cfRule type="expression" dxfId="726" priority="1641">
      <formula>$C10=TODAY()</formula>
    </cfRule>
  </conditionalFormatting>
  <conditionalFormatting sqref="L10:L15">
    <cfRule type="expression" dxfId="725" priority="1640">
      <formula>$C10=TODAY()</formula>
    </cfRule>
  </conditionalFormatting>
  <conditionalFormatting sqref="L10:L15">
    <cfRule type="expression" dxfId="724" priority="1639">
      <formula>$C10=TODAY()</formula>
    </cfRule>
  </conditionalFormatting>
  <conditionalFormatting sqref="L10:L15">
    <cfRule type="expression" dxfId="723" priority="1638">
      <formula>$C10=TODAY()</formula>
    </cfRule>
  </conditionalFormatting>
  <conditionalFormatting sqref="L10:L15">
    <cfRule type="expression" dxfId="722" priority="1637">
      <formula>$C10=TODAY()</formula>
    </cfRule>
  </conditionalFormatting>
  <conditionalFormatting sqref="L10:L15">
    <cfRule type="expression" dxfId="721" priority="1636">
      <formula>$C10=TODAY()</formula>
    </cfRule>
  </conditionalFormatting>
  <conditionalFormatting sqref="L10:L15">
    <cfRule type="expression" dxfId="720" priority="1635">
      <formula>$C10=TODAY()</formula>
    </cfRule>
  </conditionalFormatting>
  <conditionalFormatting sqref="L10:L15">
    <cfRule type="expression" dxfId="719" priority="1634">
      <formula>$C10=TODAY()</formula>
    </cfRule>
  </conditionalFormatting>
  <conditionalFormatting sqref="L10:L15">
    <cfRule type="expression" dxfId="718" priority="1633">
      <formula>$C10=TODAY()</formula>
    </cfRule>
  </conditionalFormatting>
  <conditionalFormatting sqref="L10:L15">
    <cfRule type="expression" dxfId="717" priority="1632">
      <formula>$C10=TODAY()</formula>
    </cfRule>
  </conditionalFormatting>
  <conditionalFormatting sqref="L10:L15">
    <cfRule type="expression" dxfId="716" priority="1631">
      <formula>$C10=TODAY()</formula>
    </cfRule>
  </conditionalFormatting>
  <conditionalFormatting sqref="L10:L15">
    <cfRule type="expression" dxfId="715" priority="1630">
      <formula>$C10=TODAY()</formula>
    </cfRule>
  </conditionalFormatting>
  <conditionalFormatting sqref="L10:L15">
    <cfRule type="expression" dxfId="714" priority="1629">
      <formula>$C10=TODAY()</formula>
    </cfRule>
  </conditionalFormatting>
  <conditionalFormatting sqref="L10:L15">
    <cfRule type="expression" dxfId="713" priority="1628">
      <formula>$C10=TODAY()</formula>
    </cfRule>
  </conditionalFormatting>
  <conditionalFormatting sqref="L10:L15">
    <cfRule type="expression" dxfId="712" priority="1627">
      <formula>$C10=TODAY()</formula>
    </cfRule>
  </conditionalFormatting>
  <conditionalFormatting sqref="L10:L15">
    <cfRule type="expression" dxfId="711" priority="1626">
      <formula>$C10=TODAY()</formula>
    </cfRule>
  </conditionalFormatting>
  <conditionalFormatting sqref="L10:L15">
    <cfRule type="expression" dxfId="710" priority="1625">
      <formula>$C10=TODAY()</formula>
    </cfRule>
  </conditionalFormatting>
  <conditionalFormatting sqref="L10:L15">
    <cfRule type="expression" dxfId="709" priority="1624">
      <formula>$C10=TODAY()</formula>
    </cfRule>
  </conditionalFormatting>
  <conditionalFormatting sqref="L10:L15">
    <cfRule type="expression" dxfId="708" priority="1623">
      <formula>$C10=TODAY()</formula>
    </cfRule>
  </conditionalFormatting>
  <conditionalFormatting sqref="L10:L15">
    <cfRule type="expression" dxfId="707" priority="1622">
      <formula>$C10=TODAY()</formula>
    </cfRule>
  </conditionalFormatting>
  <conditionalFormatting sqref="L10:L15">
    <cfRule type="expression" dxfId="706" priority="1621">
      <formula>$C10=TODAY()</formula>
    </cfRule>
  </conditionalFormatting>
  <conditionalFormatting sqref="L10:L15">
    <cfRule type="expression" dxfId="705" priority="1620">
      <formula>$C10=TODAY()</formula>
    </cfRule>
  </conditionalFormatting>
  <conditionalFormatting sqref="L10:L15">
    <cfRule type="expression" dxfId="704" priority="1619">
      <formula>$C10=TODAY()</formula>
    </cfRule>
  </conditionalFormatting>
  <conditionalFormatting sqref="L10:L15">
    <cfRule type="expression" dxfId="703" priority="1618">
      <formula>$C10=TODAY()</formula>
    </cfRule>
  </conditionalFormatting>
  <conditionalFormatting sqref="L10:L15">
    <cfRule type="expression" dxfId="702" priority="1617">
      <formula>$C10=TODAY()</formula>
    </cfRule>
  </conditionalFormatting>
  <conditionalFormatting sqref="L12:L15">
    <cfRule type="expression" dxfId="701" priority="1616">
      <formula>$C12=TODAY()</formula>
    </cfRule>
  </conditionalFormatting>
  <conditionalFormatting sqref="L12:L15">
    <cfRule type="expression" dxfId="700" priority="1615">
      <formula>$C12=TODAY()</formula>
    </cfRule>
  </conditionalFormatting>
  <conditionalFormatting sqref="L10:L15">
    <cfRule type="expression" dxfId="699" priority="1614">
      <formula>$C10=TODAY()</formula>
    </cfRule>
  </conditionalFormatting>
  <conditionalFormatting sqref="L10:L15">
    <cfRule type="expression" dxfId="698" priority="1613">
      <formula>$C10=TODAY()</formula>
    </cfRule>
  </conditionalFormatting>
  <conditionalFormatting sqref="L10:L15">
    <cfRule type="expression" dxfId="697" priority="1612">
      <formula>$C10=TODAY()</formula>
    </cfRule>
  </conditionalFormatting>
  <conditionalFormatting sqref="L10:L15">
    <cfRule type="expression" dxfId="696" priority="1611">
      <formula>$C10=TODAY()</formula>
    </cfRule>
  </conditionalFormatting>
  <conditionalFormatting sqref="L10:L15">
    <cfRule type="expression" dxfId="695" priority="1610">
      <formula>$C10=TODAY()</formula>
    </cfRule>
  </conditionalFormatting>
  <conditionalFormatting sqref="L10:L15">
    <cfRule type="expression" dxfId="694" priority="1609">
      <formula>$C10=TODAY()</formula>
    </cfRule>
  </conditionalFormatting>
  <conditionalFormatting sqref="L10:L15">
    <cfRule type="expression" dxfId="693" priority="1608">
      <formula>$C10=TODAY()</formula>
    </cfRule>
  </conditionalFormatting>
  <conditionalFormatting sqref="L10:L15">
    <cfRule type="expression" dxfId="692" priority="1607">
      <formula>$C10=TODAY()</formula>
    </cfRule>
  </conditionalFormatting>
  <conditionalFormatting sqref="L10:L15">
    <cfRule type="expression" dxfId="691" priority="1606">
      <formula>$C10=TODAY()</formula>
    </cfRule>
  </conditionalFormatting>
  <conditionalFormatting sqref="L10:L15">
    <cfRule type="expression" dxfId="690" priority="1605">
      <formula>$C10=TODAY()</formula>
    </cfRule>
  </conditionalFormatting>
  <conditionalFormatting sqref="L21:L26">
    <cfRule type="expression" dxfId="689" priority="1604">
      <formula>$C21=TODAY()</formula>
    </cfRule>
  </conditionalFormatting>
  <conditionalFormatting sqref="L21:L26">
    <cfRule type="expression" dxfId="688" priority="1603">
      <formula>$C21=TODAY()</formula>
    </cfRule>
  </conditionalFormatting>
  <conditionalFormatting sqref="L21:L26">
    <cfRule type="expression" dxfId="687" priority="1602">
      <formula>$C21=TODAY()</formula>
    </cfRule>
  </conditionalFormatting>
  <conditionalFormatting sqref="L21:L26">
    <cfRule type="expression" dxfId="686" priority="1601">
      <formula>$C21=TODAY()</formula>
    </cfRule>
  </conditionalFormatting>
  <conditionalFormatting sqref="L23:L26">
    <cfRule type="expression" dxfId="685" priority="1600">
      <formula>$C23=TODAY()</formula>
    </cfRule>
  </conditionalFormatting>
  <conditionalFormatting sqref="L23:L26">
    <cfRule type="expression" dxfId="684" priority="1599">
      <formula>$C23=TODAY()</formula>
    </cfRule>
  </conditionalFormatting>
  <conditionalFormatting sqref="L23:L26">
    <cfRule type="expression" dxfId="683" priority="1598">
      <formula>$C23=TODAY()</formula>
    </cfRule>
  </conditionalFormatting>
  <conditionalFormatting sqref="L23:L26">
    <cfRule type="expression" dxfId="682" priority="1597">
      <formula>$C23=TODAY()</formula>
    </cfRule>
  </conditionalFormatting>
  <conditionalFormatting sqref="L21:L26">
    <cfRule type="expression" dxfId="681" priority="1596">
      <formula>$C21=TODAY()</formula>
    </cfRule>
  </conditionalFormatting>
  <conditionalFormatting sqref="L21:L26">
    <cfRule type="expression" dxfId="680" priority="1595">
      <formula>$C21=TODAY()</formula>
    </cfRule>
  </conditionalFormatting>
  <conditionalFormatting sqref="L21:L26">
    <cfRule type="expression" dxfId="679" priority="1594">
      <formula>$C21=TODAY()</formula>
    </cfRule>
  </conditionalFormatting>
  <conditionalFormatting sqref="L21:L26">
    <cfRule type="expression" dxfId="678" priority="1593">
      <formula>$C21=TODAY()</formula>
    </cfRule>
  </conditionalFormatting>
  <conditionalFormatting sqref="L21:L26">
    <cfRule type="expression" dxfId="677" priority="1592">
      <formula>$C21=TODAY()</formula>
    </cfRule>
  </conditionalFormatting>
  <conditionalFormatting sqref="L21:L26">
    <cfRule type="expression" dxfId="676" priority="1591">
      <formula>$C21=TODAY()</formula>
    </cfRule>
  </conditionalFormatting>
  <conditionalFormatting sqref="L21:L26">
    <cfRule type="expression" dxfId="675" priority="1590">
      <formula>$C21=TODAY()</formula>
    </cfRule>
  </conditionalFormatting>
  <conditionalFormatting sqref="L21:L26">
    <cfRule type="expression" dxfId="674" priority="1589">
      <formula>$C21=TODAY()</formula>
    </cfRule>
  </conditionalFormatting>
  <conditionalFormatting sqref="L21:L26">
    <cfRule type="expression" dxfId="673" priority="1588">
      <formula>$C21=TODAY()</formula>
    </cfRule>
  </conditionalFormatting>
  <conditionalFormatting sqref="L21:L26">
    <cfRule type="expression" dxfId="672" priority="1587">
      <formula>$C21=TODAY()</formula>
    </cfRule>
  </conditionalFormatting>
  <conditionalFormatting sqref="L21:L26">
    <cfRule type="expression" dxfId="671" priority="1586">
      <formula>$C21=TODAY()</formula>
    </cfRule>
  </conditionalFormatting>
  <conditionalFormatting sqref="L21:L26">
    <cfRule type="expression" dxfId="670" priority="1585">
      <formula>$C21=TODAY()</formula>
    </cfRule>
  </conditionalFormatting>
  <conditionalFormatting sqref="L21:L26">
    <cfRule type="expression" dxfId="669" priority="1584">
      <formula>$C21=TODAY()</formula>
    </cfRule>
  </conditionalFormatting>
  <conditionalFormatting sqref="L21:L26">
    <cfRule type="expression" dxfId="668" priority="1583">
      <formula>$C21=TODAY()</formula>
    </cfRule>
  </conditionalFormatting>
  <conditionalFormatting sqref="L21:L26">
    <cfRule type="expression" dxfId="667" priority="1582">
      <formula>$C21=TODAY()</formula>
    </cfRule>
  </conditionalFormatting>
  <conditionalFormatting sqref="L21:L26">
    <cfRule type="expression" dxfId="666" priority="1581">
      <formula>$C21=TODAY()</formula>
    </cfRule>
  </conditionalFormatting>
  <conditionalFormatting sqref="L21:L26">
    <cfRule type="expression" dxfId="665" priority="1580">
      <formula>$C21=TODAY()</formula>
    </cfRule>
  </conditionalFormatting>
  <conditionalFormatting sqref="L21:L26">
    <cfRule type="expression" dxfId="664" priority="1579">
      <formula>$C21=TODAY()</formula>
    </cfRule>
  </conditionalFormatting>
  <conditionalFormatting sqref="L21:L26">
    <cfRule type="expression" dxfId="663" priority="1578">
      <formula>$C21=TODAY()</formula>
    </cfRule>
  </conditionalFormatting>
  <conditionalFormatting sqref="L21:L26">
    <cfRule type="expression" dxfId="662" priority="1577">
      <formula>$C21=TODAY()</formula>
    </cfRule>
  </conditionalFormatting>
  <conditionalFormatting sqref="L21:L26">
    <cfRule type="expression" dxfId="661" priority="1576">
      <formula>$C21=TODAY()</formula>
    </cfRule>
  </conditionalFormatting>
  <conditionalFormatting sqref="L21:L26">
    <cfRule type="expression" dxfId="660" priority="1575">
      <formula>$C21=TODAY()</formula>
    </cfRule>
  </conditionalFormatting>
  <conditionalFormatting sqref="L21:L26">
    <cfRule type="expression" dxfId="659" priority="1574">
      <formula>$C21=TODAY()</formula>
    </cfRule>
  </conditionalFormatting>
  <conditionalFormatting sqref="L21:L26">
    <cfRule type="expression" dxfId="658" priority="1573">
      <formula>$C21=TODAY()</formula>
    </cfRule>
  </conditionalFormatting>
  <conditionalFormatting sqref="L21:L26">
    <cfRule type="expression" dxfId="657" priority="1572">
      <formula>$C21=TODAY()</formula>
    </cfRule>
  </conditionalFormatting>
  <conditionalFormatting sqref="L21:L26">
    <cfRule type="expression" dxfId="656" priority="1571">
      <formula>$C21=TODAY()</formula>
    </cfRule>
  </conditionalFormatting>
  <conditionalFormatting sqref="L21:L26">
    <cfRule type="expression" dxfId="655" priority="1570">
      <formula>$C21=TODAY()</formula>
    </cfRule>
  </conditionalFormatting>
  <conditionalFormatting sqref="L21:L26">
    <cfRule type="expression" dxfId="654" priority="1569">
      <formula>$C21=TODAY()</formula>
    </cfRule>
  </conditionalFormatting>
  <conditionalFormatting sqref="L21:L26">
    <cfRule type="expression" dxfId="653" priority="1568">
      <formula>$C21=TODAY()</formula>
    </cfRule>
  </conditionalFormatting>
  <conditionalFormatting sqref="L21:L26">
    <cfRule type="expression" dxfId="652" priority="1567">
      <formula>$C21=TODAY()</formula>
    </cfRule>
  </conditionalFormatting>
  <conditionalFormatting sqref="L21:L26">
    <cfRule type="expression" dxfId="651" priority="1566">
      <formula>$C21=TODAY()</formula>
    </cfRule>
  </conditionalFormatting>
  <conditionalFormatting sqref="L21:L26">
    <cfRule type="expression" dxfId="650" priority="1565">
      <formula>$C21=TODAY()</formula>
    </cfRule>
  </conditionalFormatting>
  <conditionalFormatting sqref="L21:L26">
    <cfRule type="expression" dxfId="649" priority="1564">
      <formula>$C21=TODAY()</formula>
    </cfRule>
  </conditionalFormatting>
  <conditionalFormatting sqref="L21:L26">
    <cfRule type="expression" dxfId="648" priority="1563">
      <formula>$C21=TODAY()</formula>
    </cfRule>
  </conditionalFormatting>
  <conditionalFormatting sqref="L21:L26">
    <cfRule type="expression" dxfId="647" priority="1562">
      <formula>$C21=TODAY()</formula>
    </cfRule>
  </conditionalFormatting>
  <conditionalFormatting sqref="L21:L26">
    <cfRule type="expression" dxfId="646" priority="1561">
      <formula>$C21=TODAY()</formula>
    </cfRule>
  </conditionalFormatting>
  <conditionalFormatting sqref="L21:L26">
    <cfRule type="expression" dxfId="645" priority="1560">
      <formula>$C21=TODAY()</formula>
    </cfRule>
  </conditionalFormatting>
  <conditionalFormatting sqref="L21:L26">
    <cfRule type="expression" dxfId="644" priority="1559">
      <formula>$C21=TODAY()</formula>
    </cfRule>
  </conditionalFormatting>
  <conditionalFormatting sqref="L21:L26">
    <cfRule type="expression" dxfId="643" priority="1558">
      <formula>$C21=TODAY()</formula>
    </cfRule>
  </conditionalFormatting>
  <conditionalFormatting sqref="L21:L26">
    <cfRule type="expression" dxfId="642" priority="1557">
      <formula>$C21=TODAY()</formula>
    </cfRule>
  </conditionalFormatting>
  <conditionalFormatting sqref="L21:L26">
    <cfRule type="expression" dxfId="641" priority="1556">
      <formula>$C21=TODAY()</formula>
    </cfRule>
  </conditionalFormatting>
  <conditionalFormatting sqref="L21:L26">
    <cfRule type="expression" dxfId="640" priority="1555">
      <formula>$C21=TODAY()</formula>
    </cfRule>
  </conditionalFormatting>
  <conditionalFormatting sqref="L21:L26">
    <cfRule type="expression" dxfId="639" priority="1554">
      <formula>$C21=TODAY()</formula>
    </cfRule>
  </conditionalFormatting>
  <conditionalFormatting sqref="L21:L26">
    <cfRule type="expression" dxfId="638" priority="1553">
      <formula>$C21=TODAY()</formula>
    </cfRule>
  </conditionalFormatting>
  <conditionalFormatting sqref="L21:L26">
    <cfRule type="expression" dxfId="637" priority="1552">
      <formula>$C21=TODAY()</formula>
    </cfRule>
  </conditionalFormatting>
  <conditionalFormatting sqref="L21:L26">
    <cfRule type="expression" dxfId="636" priority="1551">
      <formula>$C21=TODAY()</formula>
    </cfRule>
  </conditionalFormatting>
  <conditionalFormatting sqref="L21:L26">
    <cfRule type="expression" dxfId="635" priority="1550">
      <formula>$C21=TODAY()</formula>
    </cfRule>
  </conditionalFormatting>
  <conditionalFormatting sqref="L21:L26">
    <cfRule type="expression" dxfId="634" priority="1549">
      <formula>$C21=TODAY()</formula>
    </cfRule>
  </conditionalFormatting>
  <conditionalFormatting sqref="L21:L26">
    <cfRule type="expression" dxfId="633" priority="1548">
      <formula>$C21=TODAY()</formula>
    </cfRule>
  </conditionalFormatting>
  <conditionalFormatting sqref="L21:L26">
    <cfRule type="expression" dxfId="632" priority="1547">
      <formula>$C21=TODAY()</formula>
    </cfRule>
  </conditionalFormatting>
  <conditionalFormatting sqref="L21:L26">
    <cfRule type="expression" dxfId="631" priority="1546">
      <formula>$C21=TODAY()</formula>
    </cfRule>
  </conditionalFormatting>
  <conditionalFormatting sqref="L21:L26">
    <cfRule type="expression" dxfId="630" priority="1545">
      <formula>$C21=TODAY()</formula>
    </cfRule>
  </conditionalFormatting>
  <conditionalFormatting sqref="L21:L26">
    <cfRule type="expression" dxfId="629" priority="1544">
      <formula>$C21=TODAY()</formula>
    </cfRule>
  </conditionalFormatting>
  <conditionalFormatting sqref="L21:L26">
    <cfRule type="expression" dxfId="628" priority="1543">
      <formula>$C21=TODAY()</formula>
    </cfRule>
  </conditionalFormatting>
  <conditionalFormatting sqref="L21:L26">
    <cfRule type="expression" dxfId="627" priority="1542">
      <formula>$C21=TODAY()</formula>
    </cfRule>
  </conditionalFormatting>
  <conditionalFormatting sqref="L21:L26">
    <cfRule type="expression" dxfId="626" priority="1541">
      <formula>$C21=TODAY()</formula>
    </cfRule>
  </conditionalFormatting>
  <conditionalFormatting sqref="L21:L26">
    <cfRule type="expression" dxfId="625" priority="1540">
      <formula>$C21=TODAY()</formula>
    </cfRule>
  </conditionalFormatting>
  <conditionalFormatting sqref="L21:L26">
    <cfRule type="expression" dxfId="624" priority="1539">
      <formula>$C21=TODAY()</formula>
    </cfRule>
  </conditionalFormatting>
  <conditionalFormatting sqref="L21:L26">
    <cfRule type="expression" dxfId="623" priority="1538">
      <formula>$C21=TODAY()</formula>
    </cfRule>
  </conditionalFormatting>
  <conditionalFormatting sqref="L21:L26">
    <cfRule type="expression" dxfId="622" priority="1537">
      <formula>$C21=TODAY()</formula>
    </cfRule>
  </conditionalFormatting>
  <conditionalFormatting sqref="L21:L26">
    <cfRule type="expression" dxfId="621" priority="1536">
      <formula>$C21=TODAY()</formula>
    </cfRule>
  </conditionalFormatting>
  <conditionalFormatting sqref="L21:L26">
    <cfRule type="expression" dxfId="620" priority="1535">
      <formula>$C21=TODAY()</formula>
    </cfRule>
  </conditionalFormatting>
  <conditionalFormatting sqref="L21:L26">
    <cfRule type="expression" dxfId="619" priority="1534">
      <formula>$C21=TODAY()</formula>
    </cfRule>
  </conditionalFormatting>
  <conditionalFormatting sqref="L21:L26">
    <cfRule type="expression" dxfId="618" priority="1533">
      <formula>$C21=TODAY()</formula>
    </cfRule>
  </conditionalFormatting>
  <conditionalFormatting sqref="L21:L26">
    <cfRule type="expression" dxfId="617" priority="1532">
      <formula>$C21=TODAY()</formula>
    </cfRule>
  </conditionalFormatting>
  <conditionalFormatting sqref="L21:L26">
    <cfRule type="expression" dxfId="616" priority="1531">
      <formula>$C21=TODAY()</formula>
    </cfRule>
  </conditionalFormatting>
  <conditionalFormatting sqref="L21:L26">
    <cfRule type="expression" dxfId="615" priority="1530">
      <formula>$C21=TODAY()</formula>
    </cfRule>
  </conditionalFormatting>
  <conditionalFormatting sqref="L21:L26">
    <cfRule type="expression" dxfId="614" priority="1529">
      <formula>$C21=TODAY()</formula>
    </cfRule>
  </conditionalFormatting>
  <conditionalFormatting sqref="L21:L26">
    <cfRule type="expression" dxfId="613" priority="1528">
      <formula>$C21=TODAY()</formula>
    </cfRule>
  </conditionalFormatting>
  <conditionalFormatting sqref="L21:L26">
    <cfRule type="expression" dxfId="612" priority="1527">
      <formula>$C21=TODAY()</formula>
    </cfRule>
  </conditionalFormatting>
  <conditionalFormatting sqref="L21:L26">
    <cfRule type="expression" dxfId="611" priority="1526">
      <formula>$C21=TODAY()</formula>
    </cfRule>
  </conditionalFormatting>
  <conditionalFormatting sqref="L21:L26">
    <cfRule type="expression" dxfId="610" priority="1525">
      <formula>$C21=TODAY()</formula>
    </cfRule>
  </conditionalFormatting>
  <conditionalFormatting sqref="L21:L26">
    <cfRule type="expression" dxfId="609" priority="1524">
      <formula>$C21=TODAY()</formula>
    </cfRule>
  </conditionalFormatting>
  <conditionalFormatting sqref="L21:L26">
    <cfRule type="expression" dxfId="608" priority="1523">
      <formula>$C21=TODAY()</formula>
    </cfRule>
  </conditionalFormatting>
  <conditionalFormatting sqref="L21:L26">
    <cfRule type="expression" dxfId="607" priority="1522">
      <formula>$C21=TODAY()</formula>
    </cfRule>
  </conditionalFormatting>
  <conditionalFormatting sqref="L21:L26">
    <cfRule type="expression" dxfId="606" priority="1521">
      <formula>$C21=TODAY()</formula>
    </cfRule>
  </conditionalFormatting>
  <conditionalFormatting sqref="L21:L26">
    <cfRule type="expression" dxfId="605" priority="1520">
      <formula>$C21=TODAY()</formula>
    </cfRule>
  </conditionalFormatting>
  <conditionalFormatting sqref="L21:L26">
    <cfRule type="expression" dxfId="604" priority="1519">
      <formula>$C21=TODAY()</formula>
    </cfRule>
  </conditionalFormatting>
  <conditionalFormatting sqref="L21:L26">
    <cfRule type="expression" dxfId="603" priority="1518">
      <formula>$C21=TODAY()</formula>
    </cfRule>
  </conditionalFormatting>
  <conditionalFormatting sqref="L21:L26">
    <cfRule type="expression" dxfId="602" priority="1517">
      <formula>$C21=TODAY()</formula>
    </cfRule>
  </conditionalFormatting>
  <conditionalFormatting sqref="L21:L26">
    <cfRule type="expression" dxfId="601" priority="1516">
      <formula>$C21=TODAY()</formula>
    </cfRule>
  </conditionalFormatting>
  <conditionalFormatting sqref="L21:L26">
    <cfRule type="expression" dxfId="600" priority="1515">
      <formula>$C21=TODAY()</formula>
    </cfRule>
  </conditionalFormatting>
  <conditionalFormatting sqref="L21:L26">
    <cfRule type="expression" dxfId="599" priority="1514">
      <formula>$C21=TODAY()</formula>
    </cfRule>
  </conditionalFormatting>
  <conditionalFormatting sqref="L21:L26">
    <cfRule type="expression" dxfId="598" priority="1513">
      <formula>$C21=TODAY()</formula>
    </cfRule>
  </conditionalFormatting>
  <conditionalFormatting sqref="L21:L26">
    <cfRule type="expression" dxfId="597" priority="1512">
      <formula>$C21=TODAY()</formula>
    </cfRule>
  </conditionalFormatting>
  <conditionalFormatting sqref="L21:L26">
    <cfRule type="expression" dxfId="596" priority="1511">
      <formula>$C21=TODAY()</formula>
    </cfRule>
  </conditionalFormatting>
  <conditionalFormatting sqref="L21:L26">
    <cfRule type="expression" dxfId="595" priority="1510">
      <formula>$C21=TODAY()</formula>
    </cfRule>
  </conditionalFormatting>
  <conditionalFormatting sqref="L21:L26">
    <cfRule type="expression" dxfId="594" priority="1509">
      <formula>$C21=TODAY()</formula>
    </cfRule>
  </conditionalFormatting>
  <conditionalFormatting sqref="L23:L26">
    <cfRule type="expression" dxfId="593" priority="1508">
      <formula>$C23=TODAY()</formula>
    </cfRule>
  </conditionalFormatting>
  <conditionalFormatting sqref="L23:L26">
    <cfRule type="expression" dxfId="592" priority="1507">
      <formula>$C23=TODAY()</formula>
    </cfRule>
  </conditionalFormatting>
  <conditionalFormatting sqref="L21:L26">
    <cfRule type="expression" dxfId="591" priority="1506">
      <formula>$C21=TODAY()</formula>
    </cfRule>
  </conditionalFormatting>
  <conditionalFormatting sqref="L21:L26">
    <cfRule type="expression" dxfId="590" priority="1505">
      <formula>$C21=TODAY()</formula>
    </cfRule>
  </conditionalFormatting>
  <conditionalFormatting sqref="L21:L26">
    <cfRule type="expression" dxfId="589" priority="1504">
      <formula>$C21=TODAY()</formula>
    </cfRule>
  </conditionalFormatting>
  <conditionalFormatting sqref="L21:L26">
    <cfRule type="expression" dxfId="588" priority="1503">
      <formula>$C21=TODAY()</formula>
    </cfRule>
  </conditionalFormatting>
  <conditionalFormatting sqref="L21:L26">
    <cfRule type="expression" dxfId="587" priority="1502">
      <formula>$C21=TODAY()</formula>
    </cfRule>
  </conditionalFormatting>
  <conditionalFormatting sqref="L21:L26">
    <cfRule type="expression" dxfId="586" priority="1501">
      <formula>$C21=TODAY()</formula>
    </cfRule>
  </conditionalFormatting>
  <conditionalFormatting sqref="L21:L26">
    <cfRule type="expression" dxfId="585" priority="1500">
      <formula>$C21=TODAY()</formula>
    </cfRule>
  </conditionalFormatting>
  <conditionalFormatting sqref="L21:L26">
    <cfRule type="expression" dxfId="584" priority="1499">
      <formula>$C21=TODAY()</formula>
    </cfRule>
  </conditionalFormatting>
  <conditionalFormatting sqref="L21:L26">
    <cfRule type="expression" dxfId="583" priority="1498">
      <formula>$C21=TODAY()</formula>
    </cfRule>
  </conditionalFormatting>
  <conditionalFormatting sqref="L21:L26">
    <cfRule type="expression" dxfId="582" priority="1497">
      <formula>$C21=TODAY()</formula>
    </cfRule>
  </conditionalFormatting>
  <conditionalFormatting sqref="L32:L37">
    <cfRule type="expression" dxfId="581" priority="1496">
      <formula>$C32=TODAY()</formula>
    </cfRule>
  </conditionalFormatting>
  <conditionalFormatting sqref="L32:L37">
    <cfRule type="expression" dxfId="580" priority="1495">
      <formula>$C32=TODAY()</formula>
    </cfRule>
  </conditionalFormatting>
  <conditionalFormatting sqref="L34:L37">
    <cfRule type="expression" dxfId="579" priority="1494">
      <formula>$C34=TODAY()</formula>
    </cfRule>
  </conditionalFormatting>
  <conditionalFormatting sqref="L34:L37">
    <cfRule type="expression" dxfId="578" priority="1493">
      <formula>$C34=TODAY()</formula>
    </cfRule>
  </conditionalFormatting>
  <conditionalFormatting sqref="L32:L37">
    <cfRule type="expression" dxfId="577" priority="1492">
      <formula>$C32=TODAY()</formula>
    </cfRule>
  </conditionalFormatting>
  <conditionalFormatting sqref="L32:L37">
    <cfRule type="expression" dxfId="576" priority="1491">
      <formula>$C32=TODAY()</formula>
    </cfRule>
  </conditionalFormatting>
  <conditionalFormatting sqref="L32:L37">
    <cfRule type="expression" dxfId="575" priority="1490">
      <formula>$C32=TODAY()</formula>
    </cfRule>
  </conditionalFormatting>
  <conditionalFormatting sqref="L32:L37">
    <cfRule type="expression" dxfId="574" priority="1489">
      <formula>$C32=TODAY()</formula>
    </cfRule>
  </conditionalFormatting>
  <conditionalFormatting sqref="L32:L37">
    <cfRule type="expression" dxfId="573" priority="1488">
      <formula>$C32=TODAY()</formula>
    </cfRule>
  </conditionalFormatting>
  <conditionalFormatting sqref="L32:L37">
    <cfRule type="expression" dxfId="572" priority="1487">
      <formula>$C32=TODAY()</formula>
    </cfRule>
  </conditionalFormatting>
  <conditionalFormatting sqref="L32:L37">
    <cfRule type="expression" dxfId="571" priority="1486">
      <formula>$C32=TODAY()</formula>
    </cfRule>
  </conditionalFormatting>
  <conditionalFormatting sqref="L32:L37">
    <cfRule type="expression" dxfId="570" priority="1485">
      <formula>$C32=TODAY()</formula>
    </cfRule>
  </conditionalFormatting>
  <conditionalFormatting sqref="L32:L37">
    <cfRule type="expression" dxfId="569" priority="1484">
      <formula>$C32=TODAY()</formula>
    </cfRule>
  </conditionalFormatting>
  <conditionalFormatting sqref="L32:L37">
    <cfRule type="expression" dxfId="568" priority="1483">
      <formula>$C32=TODAY()</formula>
    </cfRule>
  </conditionalFormatting>
  <conditionalFormatting sqref="L32:L37">
    <cfRule type="expression" dxfId="567" priority="1482">
      <formula>$C32=TODAY()</formula>
    </cfRule>
  </conditionalFormatting>
  <conditionalFormatting sqref="L32:L37">
    <cfRule type="expression" dxfId="566" priority="1481">
      <formula>$C32=TODAY()</formula>
    </cfRule>
  </conditionalFormatting>
  <conditionalFormatting sqref="L32:L37">
    <cfRule type="expression" dxfId="565" priority="1480">
      <formula>$C32=TODAY()</formula>
    </cfRule>
  </conditionalFormatting>
  <conditionalFormatting sqref="L32:L37">
    <cfRule type="expression" dxfId="564" priority="1479">
      <formula>$C32=TODAY()</formula>
    </cfRule>
  </conditionalFormatting>
  <conditionalFormatting sqref="L32:L37">
    <cfRule type="expression" dxfId="563" priority="1478">
      <formula>$C32=TODAY()</formula>
    </cfRule>
  </conditionalFormatting>
  <conditionalFormatting sqref="L32:L37">
    <cfRule type="expression" dxfId="562" priority="1477">
      <formula>$C32=TODAY()</formula>
    </cfRule>
  </conditionalFormatting>
  <conditionalFormatting sqref="L34:L37">
    <cfRule type="expression" dxfId="561" priority="1476">
      <formula>$C34=TODAY()</formula>
    </cfRule>
  </conditionalFormatting>
  <conditionalFormatting sqref="L34:L37">
    <cfRule type="expression" dxfId="560" priority="1475">
      <formula>$C34=TODAY()</formula>
    </cfRule>
  </conditionalFormatting>
  <conditionalFormatting sqref="L34:L37">
    <cfRule type="expression" dxfId="559" priority="1474">
      <formula>$C34=TODAY()</formula>
    </cfRule>
  </conditionalFormatting>
  <conditionalFormatting sqref="L34:L37">
    <cfRule type="expression" dxfId="558" priority="1473">
      <formula>$C34=TODAY()</formula>
    </cfRule>
  </conditionalFormatting>
  <conditionalFormatting sqref="L32:L37">
    <cfRule type="expression" dxfId="557" priority="1472">
      <formula>$C32=TODAY()</formula>
    </cfRule>
  </conditionalFormatting>
  <conditionalFormatting sqref="L32:L37">
    <cfRule type="expression" dxfId="556" priority="1471">
      <formula>$C32=TODAY()</formula>
    </cfRule>
  </conditionalFormatting>
  <conditionalFormatting sqref="L32:L37">
    <cfRule type="expression" dxfId="555" priority="1470">
      <formula>$C32=TODAY()</formula>
    </cfRule>
  </conditionalFormatting>
  <conditionalFormatting sqref="L32:L37">
    <cfRule type="expression" dxfId="554" priority="1469">
      <formula>$C32=TODAY()</formula>
    </cfRule>
  </conditionalFormatting>
  <conditionalFormatting sqref="L32:L37">
    <cfRule type="expression" dxfId="553" priority="1468">
      <formula>$C32=TODAY()</formula>
    </cfRule>
  </conditionalFormatting>
  <conditionalFormatting sqref="L32:L37">
    <cfRule type="expression" dxfId="552" priority="1467">
      <formula>$C32=TODAY()</formula>
    </cfRule>
  </conditionalFormatting>
  <conditionalFormatting sqref="L32:L37">
    <cfRule type="expression" dxfId="551" priority="1466">
      <formula>$C32=TODAY()</formula>
    </cfRule>
  </conditionalFormatting>
  <conditionalFormatting sqref="L32:L37">
    <cfRule type="expression" dxfId="550" priority="1465">
      <formula>$C32=TODAY()</formula>
    </cfRule>
  </conditionalFormatting>
  <conditionalFormatting sqref="L32:L37">
    <cfRule type="expression" dxfId="549" priority="1464">
      <formula>$C32=TODAY()</formula>
    </cfRule>
  </conditionalFormatting>
  <conditionalFormatting sqref="L32:L37">
    <cfRule type="expression" dxfId="548" priority="1463">
      <formula>$C32=TODAY()</formula>
    </cfRule>
  </conditionalFormatting>
  <conditionalFormatting sqref="L32:L37">
    <cfRule type="expression" dxfId="547" priority="1462">
      <formula>$C32=TODAY()</formula>
    </cfRule>
  </conditionalFormatting>
  <conditionalFormatting sqref="L32:L37">
    <cfRule type="expression" dxfId="546" priority="1461">
      <formula>$C32=TODAY()</formula>
    </cfRule>
  </conditionalFormatting>
  <conditionalFormatting sqref="L32:L37">
    <cfRule type="expression" dxfId="545" priority="1460">
      <formula>$C32=TODAY()</formula>
    </cfRule>
  </conditionalFormatting>
  <conditionalFormatting sqref="L32:L37">
    <cfRule type="expression" dxfId="544" priority="1459">
      <formula>$C32=TODAY()</formula>
    </cfRule>
  </conditionalFormatting>
  <conditionalFormatting sqref="L32:L37">
    <cfRule type="expression" dxfId="543" priority="1458">
      <formula>$C32=TODAY()</formula>
    </cfRule>
  </conditionalFormatting>
  <conditionalFormatting sqref="L32:L37">
    <cfRule type="expression" dxfId="542" priority="1457">
      <formula>$C32=TODAY()</formula>
    </cfRule>
  </conditionalFormatting>
  <conditionalFormatting sqref="L32:L37">
    <cfRule type="expression" dxfId="541" priority="1456">
      <formula>$C32=TODAY()</formula>
    </cfRule>
  </conditionalFormatting>
  <conditionalFormatting sqref="L32:L37">
    <cfRule type="expression" dxfId="540" priority="1455">
      <formula>$C32=TODAY()</formula>
    </cfRule>
  </conditionalFormatting>
  <conditionalFormatting sqref="L32:L37">
    <cfRule type="expression" dxfId="539" priority="1454">
      <formula>$C32=TODAY()</formula>
    </cfRule>
  </conditionalFormatting>
  <conditionalFormatting sqref="L32:L37">
    <cfRule type="expression" dxfId="538" priority="1453">
      <formula>$C32=TODAY()</formula>
    </cfRule>
  </conditionalFormatting>
  <conditionalFormatting sqref="L32:L37">
    <cfRule type="expression" dxfId="537" priority="1452">
      <formula>$C32=TODAY()</formula>
    </cfRule>
  </conditionalFormatting>
  <conditionalFormatting sqref="L32:L37">
    <cfRule type="expression" dxfId="536" priority="1451">
      <formula>$C32=TODAY()</formula>
    </cfRule>
  </conditionalFormatting>
  <conditionalFormatting sqref="L32:L37">
    <cfRule type="expression" dxfId="535" priority="1450">
      <formula>$C32=TODAY()</formula>
    </cfRule>
  </conditionalFormatting>
  <conditionalFormatting sqref="L32:L37">
    <cfRule type="expression" dxfId="534" priority="1449">
      <formula>$C32=TODAY()</formula>
    </cfRule>
  </conditionalFormatting>
  <conditionalFormatting sqref="L32:L37">
    <cfRule type="expression" dxfId="533" priority="1448">
      <formula>$C32=TODAY()</formula>
    </cfRule>
  </conditionalFormatting>
  <conditionalFormatting sqref="L32:L37">
    <cfRule type="expression" dxfId="532" priority="1447">
      <formula>$C32=TODAY()</formula>
    </cfRule>
  </conditionalFormatting>
  <conditionalFormatting sqref="L32:L37">
    <cfRule type="expression" dxfId="531" priority="1446">
      <formula>$C32=TODAY()</formula>
    </cfRule>
  </conditionalFormatting>
  <conditionalFormatting sqref="L32:L37">
    <cfRule type="expression" dxfId="530" priority="1445">
      <formula>$C32=TODAY()</formula>
    </cfRule>
  </conditionalFormatting>
  <conditionalFormatting sqref="L32:L37">
    <cfRule type="expression" dxfId="529" priority="1444">
      <formula>$C32=TODAY()</formula>
    </cfRule>
  </conditionalFormatting>
  <conditionalFormatting sqref="L32:L37">
    <cfRule type="expression" dxfId="528" priority="1443">
      <formula>$C32=TODAY()</formula>
    </cfRule>
  </conditionalFormatting>
  <conditionalFormatting sqref="L32:L37">
    <cfRule type="expression" dxfId="527" priority="1442">
      <formula>$C32=TODAY()</formula>
    </cfRule>
  </conditionalFormatting>
  <conditionalFormatting sqref="L32:L37">
    <cfRule type="expression" dxfId="526" priority="1441">
      <formula>$C32=TODAY()</formula>
    </cfRule>
  </conditionalFormatting>
  <conditionalFormatting sqref="L32:L37">
    <cfRule type="expression" dxfId="525" priority="1440">
      <formula>$C32=TODAY()</formula>
    </cfRule>
  </conditionalFormatting>
  <conditionalFormatting sqref="L32:L37">
    <cfRule type="expression" dxfId="524" priority="1439">
      <formula>$C32=TODAY()</formula>
    </cfRule>
  </conditionalFormatting>
  <conditionalFormatting sqref="L32:L37">
    <cfRule type="expression" dxfId="523" priority="1438">
      <formula>$C32=TODAY()</formula>
    </cfRule>
  </conditionalFormatting>
  <conditionalFormatting sqref="L32:L37">
    <cfRule type="expression" dxfId="522" priority="1437">
      <formula>$C32=TODAY()</formula>
    </cfRule>
  </conditionalFormatting>
  <conditionalFormatting sqref="L32:L37">
    <cfRule type="expression" dxfId="521" priority="1436">
      <formula>$C32=TODAY()</formula>
    </cfRule>
  </conditionalFormatting>
  <conditionalFormatting sqref="L32:L37">
    <cfRule type="expression" dxfId="520" priority="1435">
      <formula>$C32=TODAY()</formula>
    </cfRule>
  </conditionalFormatting>
  <conditionalFormatting sqref="L32:L37">
    <cfRule type="expression" dxfId="519" priority="1434">
      <formula>$C32=TODAY()</formula>
    </cfRule>
  </conditionalFormatting>
  <conditionalFormatting sqref="L32:L37">
    <cfRule type="expression" dxfId="518" priority="1433">
      <formula>$C32=TODAY()</formula>
    </cfRule>
  </conditionalFormatting>
  <conditionalFormatting sqref="L32:L37">
    <cfRule type="expression" dxfId="517" priority="1432">
      <formula>$C32=TODAY()</formula>
    </cfRule>
  </conditionalFormatting>
  <conditionalFormatting sqref="L32:L37">
    <cfRule type="expression" dxfId="516" priority="1431">
      <formula>$C32=TODAY()</formula>
    </cfRule>
  </conditionalFormatting>
  <conditionalFormatting sqref="L32:L37">
    <cfRule type="expression" dxfId="515" priority="1430">
      <formula>$C32=TODAY()</formula>
    </cfRule>
  </conditionalFormatting>
  <conditionalFormatting sqref="L32:L37">
    <cfRule type="expression" dxfId="514" priority="1429">
      <formula>$C32=TODAY()</formula>
    </cfRule>
  </conditionalFormatting>
  <conditionalFormatting sqref="L32:L37">
    <cfRule type="expression" dxfId="513" priority="1428">
      <formula>$C32=TODAY()</formula>
    </cfRule>
  </conditionalFormatting>
  <conditionalFormatting sqref="L32:L37">
    <cfRule type="expression" dxfId="512" priority="1427">
      <formula>$C32=TODAY()</formula>
    </cfRule>
  </conditionalFormatting>
  <conditionalFormatting sqref="L32:L37">
    <cfRule type="expression" dxfId="511" priority="1426">
      <formula>$C32=TODAY()</formula>
    </cfRule>
  </conditionalFormatting>
  <conditionalFormatting sqref="L32:L37">
    <cfRule type="expression" dxfId="510" priority="1425">
      <formula>$C32=TODAY()</formula>
    </cfRule>
  </conditionalFormatting>
  <conditionalFormatting sqref="L32:L37">
    <cfRule type="expression" dxfId="509" priority="1424">
      <formula>$C32=TODAY()</formula>
    </cfRule>
  </conditionalFormatting>
  <conditionalFormatting sqref="L32:L37">
    <cfRule type="expression" dxfId="508" priority="1423">
      <formula>$C32=TODAY()</formula>
    </cfRule>
  </conditionalFormatting>
  <conditionalFormatting sqref="L32:L37">
    <cfRule type="expression" dxfId="507" priority="1422">
      <formula>$C32=TODAY()</formula>
    </cfRule>
  </conditionalFormatting>
  <conditionalFormatting sqref="L32:L37">
    <cfRule type="expression" dxfId="506" priority="1421">
      <formula>$C32=TODAY()</formula>
    </cfRule>
  </conditionalFormatting>
  <conditionalFormatting sqref="L32:L37">
    <cfRule type="expression" dxfId="505" priority="1420">
      <formula>$C32=TODAY()</formula>
    </cfRule>
  </conditionalFormatting>
  <conditionalFormatting sqref="L32:L37">
    <cfRule type="expression" dxfId="504" priority="1419">
      <formula>$C32=TODAY()</formula>
    </cfRule>
  </conditionalFormatting>
  <conditionalFormatting sqref="L32:L37">
    <cfRule type="expression" dxfId="503" priority="1418">
      <formula>$C32=TODAY()</formula>
    </cfRule>
  </conditionalFormatting>
  <conditionalFormatting sqref="L32:L37">
    <cfRule type="expression" dxfId="502" priority="1417">
      <formula>$C32=TODAY()</formula>
    </cfRule>
  </conditionalFormatting>
  <conditionalFormatting sqref="L32:L37">
    <cfRule type="expression" dxfId="501" priority="1416">
      <formula>$C32=TODAY()</formula>
    </cfRule>
  </conditionalFormatting>
  <conditionalFormatting sqref="L32:L37">
    <cfRule type="expression" dxfId="500" priority="1415">
      <formula>$C32=TODAY()</formula>
    </cfRule>
  </conditionalFormatting>
  <conditionalFormatting sqref="L32:L37">
    <cfRule type="expression" dxfId="499" priority="1414">
      <formula>$C32=TODAY()</formula>
    </cfRule>
  </conditionalFormatting>
  <conditionalFormatting sqref="L32:L37">
    <cfRule type="expression" dxfId="498" priority="1413">
      <formula>$C32=TODAY()</formula>
    </cfRule>
  </conditionalFormatting>
  <conditionalFormatting sqref="L32:L37">
    <cfRule type="expression" dxfId="497" priority="1412">
      <formula>$C32=TODAY()</formula>
    </cfRule>
  </conditionalFormatting>
  <conditionalFormatting sqref="L32:L37">
    <cfRule type="expression" dxfId="496" priority="1411">
      <formula>$C32=TODAY()</formula>
    </cfRule>
  </conditionalFormatting>
  <conditionalFormatting sqref="L32:L37">
    <cfRule type="expression" dxfId="495" priority="1410">
      <formula>$C32=TODAY()</formula>
    </cfRule>
  </conditionalFormatting>
  <conditionalFormatting sqref="L32:L37">
    <cfRule type="expression" dxfId="494" priority="1409">
      <formula>$C32=TODAY()</formula>
    </cfRule>
  </conditionalFormatting>
  <conditionalFormatting sqref="L32:L37">
    <cfRule type="expression" dxfId="493" priority="1408">
      <formula>$C32=TODAY()</formula>
    </cfRule>
  </conditionalFormatting>
  <conditionalFormatting sqref="L32:L37">
    <cfRule type="expression" dxfId="492" priority="1407">
      <formula>$C32=TODAY()</formula>
    </cfRule>
  </conditionalFormatting>
  <conditionalFormatting sqref="L32:L37">
    <cfRule type="expression" dxfId="491" priority="1406">
      <formula>$C32=TODAY()</formula>
    </cfRule>
  </conditionalFormatting>
  <conditionalFormatting sqref="L32:L37">
    <cfRule type="expression" dxfId="490" priority="1405">
      <formula>$C32=TODAY()</formula>
    </cfRule>
  </conditionalFormatting>
  <conditionalFormatting sqref="L32:L37">
    <cfRule type="expression" dxfId="489" priority="1404">
      <formula>$C32=TODAY()</formula>
    </cfRule>
  </conditionalFormatting>
  <conditionalFormatting sqref="L32:L37">
    <cfRule type="expression" dxfId="488" priority="1403">
      <formula>$C32=TODAY()</formula>
    </cfRule>
  </conditionalFormatting>
  <conditionalFormatting sqref="L32:L37">
    <cfRule type="expression" dxfId="487" priority="1402">
      <formula>$C32=TODAY()</formula>
    </cfRule>
  </conditionalFormatting>
  <conditionalFormatting sqref="L32:L37">
    <cfRule type="expression" dxfId="486" priority="1401">
      <formula>$C32=TODAY()</formula>
    </cfRule>
  </conditionalFormatting>
  <conditionalFormatting sqref="L32:L37">
    <cfRule type="expression" dxfId="485" priority="1400">
      <formula>$C32=TODAY()</formula>
    </cfRule>
  </conditionalFormatting>
  <conditionalFormatting sqref="L32:L37">
    <cfRule type="expression" dxfId="484" priority="1399">
      <formula>$C32=TODAY()</formula>
    </cfRule>
  </conditionalFormatting>
  <conditionalFormatting sqref="L32:L37">
    <cfRule type="expression" dxfId="483" priority="1398">
      <formula>$C32=TODAY()</formula>
    </cfRule>
  </conditionalFormatting>
  <conditionalFormatting sqref="L32:L37">
    <cfRule type="expression" dxfId="482" priority="1397">
      <formula>$C32=TODAY()</formula>
    </cfRule>
  </conditionalFormatting>
  <conditionalFormatting sqref="L32:L37">
    <cfRule type="expression" dxfId="481" priority="1396">
      <formula>$C32=TODAY()</formula>
    </cfRule>
  </conditionalFormatting>
  <conditionalFormatting sqref="L32:L37">
    <cfRule type="expression" dxfId="480" priority="1395">
      <formula>$C32=TODAY()</formula>
    </cfRule>
  </conditionalFormatting>
  <conditionalFormatting sqref="L32:L37">
    <cfRule type="expression" dxfId="479" priority="1394">
      <formula>$C32=TODAY()</formula>
    </cfRule>
  </conditionalFormatting>
  <conditionalFormatting sqref="L32:L37">
    <cfRule type="expression" dxfId="478" priority="1393">
      <formula>$C32=TODAY()</formula>
    </cfRule>
  </conditionalFormatting>
  <conditionalFormatting sqref="L32:L37">
    <cfRule type="expression" dxfId="477" priority="1392">
      <formula>$C32=TODAY()</formula>
    </cfRule>
  </conditionalFormatting>
  <conditionalFormatting sqref="L32:L37">
    <cfRule type="expression" dxfId="476" priority="1391">
      <formula>$C32=TODAY()</formula>
    </cfRule>
  </conditionalFormatting>
  <conditionalFormatting sqref="L32:L37">
    <cfRule type="expression" dxfId="475" priority="1390">
      <formula>$C32=TODAY()</formula>
    </cfRule>
  </conditionalFormatting>
  <conditionalFormatting sqref="L32:L37">
    <cfRule type="expression" dxfId="474" priority="1389">
      <formula>$C32=TODAY()</formula>
    </cfRule>
  </conditionalFormatting>
  <conditionalFormatting sqref="L32:L37">
    <cfRule type="expression" dxfId="473" priority="1388">
      <formula>$C32=TODAY()</formula>
    </cfRule>
  </conditionalFormatting>
  <conditionalFormatting sqref="L32:L37">
    <cfRule type="expression" dxfId="472" priority="1387">
      <formula>$C32=TODAY()</formula>
    </cfRule>
  </conditionalFormatting>
  <conditionalFormatting sqref="L32:L37">
    <cfRule type="expression" dxfId="471" priority="1386">
      <formula>$C32=TODAY()</formula>
    </cfRule>
  </conditionalFormatting>
  <conditionalFormatting sqref="L32:L37">
    <cfRule type="expression" dxfId="470" priority="1385">
      <formula>$C32=TODAY()</formula>
    </cfRule>
  </conditionalFormatting>
  <conditionalFormatting sqref="L34:L37">
    <cfRule type="expression" dxfId="469" priority="1384">
      <formula>$C34=TODAY()</formula>
    </cfRule>
  </conditionalFormatting>
  <conditionalFormatting sqref="L34:L37">
    <cfRule type="expression" dxfId="468" priority="1383">
      <formula>$C34=TODAY()</formula>
    </cfRule>
  </conditionalFormatting>
  <conditionalFormatting sqref="L32:L37">
    <cfRule type="expression" dxfId="467" priority="1382">
      <formula>$C32=TODAY()</formula>
    </cfRule>
  </conditionalFormatting>
  <conditionalFormatting sqref="L32:L37">
    <cfRule type="expression" dxfId="466" priority="1381">
      <formula>$C32=TODAY()</formula>
    </cfRule>
  </conditionalFormatting>
  <conditionalFormatting sqref="L32:L37">
    <cfRule type="expression" dxfId="465" priority="1380">
      <formula>$C32=TODAY()</formula>
    </cfRule>
  </conditionalFormatting>
  <conditionalFormatting sqref="L32:L37">
    <cfRule type="expression" dxfId="464" priority="1379">
      <formula>$C32=TODAY()</formula>
    </cfRule>
  </conditionalFormatting>
  <conditionalFormatting sqref="L32:L37">
    <cfRule type="expression" dxfId="463" priority="1378">
      <formula>$C32=TODAY()</formula>
    </cfRule>
  </conditionalFormatting>
  <conditionalFormatting sqref="L32:L37">
    <cfRule type="expression" dxfId="462" priority="1377">
      <formula>$C32=TODAY()</formula>
    </cfRule>
  </conditionalFormatting>
  <conditionalFormatting sqref="L32:L37">
    <cfRule type="expression" dxfId="461" priority="1376">
      <formula>$C32=TODAY()</formula>
    </cfRule>
  </conditionalFormatting>
  <conditionalFormatting sqref="L32:L37">
    <cfRule type="expression" dxfId="460" priority="1375">
      <formula>$C32=TODAY()</formula>
    </cfRule>
  </conditionalFormatting>
  <conditionalFormatting sqref="L32:L37">
    <cfRule type="expression" dxfId="459" priority="1374">
      <formula>$C32=TODAY()</formula>
    </cfRule>
  </conditionalFormatting>
  <conditionalFormatting sqref="L32:L37">
    <cfRule type="expression" dxfId="458" priority="1373">
      <formula>$C32=TODAY()</formula>
    </cfRule>
  </conditionalFormatting>
  <conditionalFormatting sqref="L43:L48">
    <cfRule type="expression" dxfId="457" priority="1372">
      <formula>$C43=TODAY()</formula>
    </cfRule>
  </conditionalFormatting>
  <conditionalFormatting sqref="L43:L48">
    <cfRule type="expression" dxfId="456" priority="1371">
      <formula>$C43=TODAY()</formula>
    </cfRule>
  </conditionalFormatting>
  <conditionalFormatting sqref="L45:L48">
    <cfRule type="expression" dxfId="455" priority="1370">
      <formula>$C45=TODAY()</formula>
    </cfRule>
  </conditionalFormatting>
  <conditionalFormatting sqref="L45:L48">
    <cfRule type="expression" dxfId="454" priority="1369">
      <formula>$C45=TODAY()</formula>
    </cfRule>
  </conditionalFormatting>
  <conditionalFormatting sqref="L43:L48">
    <cfRule type="expression" dxfId="453" priority="1368">
      <formula>$C43=TODAY()</formula>
    </cfRule>
  </conditionalFormatting>
  <conditionalFormatting sqref="L43:L48">
    <cfRule type="expression" dxfId="452" priority="1367">
      <formula>$C43=TODAY()</formula>
    </cfRule>
  </conditionalFormatting>
  <conditionalFormatting sqref="L43:L48">
    <cfRule type="expression" dxfId="451" priority="1366">
      <formula>$C43=TODAY()</formula>
    </cfRule>
  </conditionalFormatting>
  <conditionalFormatting sqref="L43:L48">
    <cfRule type="expression" dxfId="450" priority="1365">
      <formula>$C43=TODAY()</formula>
    </cfRule>
  </conditionalFormatting>
  <conditionalFormatting sqref="L43:L48">
    <cfRule type="expression" dxfId="449" priority="1364">
      <formula>$C43=TODAY()</formula>
    </cfRule>
  </conditionalFormatting>
  <conditionalFormatting sqref="L43:L48">
    <cfRule type="expression" dxfId="448" priority="1363">
      <formula>$C43=TODAY()</formula>
    </cfRule>
  </conditionalFormatting>
  <conditionalFormatting sqref="L43:L48">
    <cfRule type="expression" dxfId="447" priority="1362">
      <formula>$C43=TODAY()</formula>
    </cfRule>
  </conditionalFormatting>
  <conditionalFormatting sqref="L43:L48">
    <cfRule type="expression" dxfId="446" priority="1361">
      <formula>$C43=TODAY()</formula>
    </cfRule>
  </conditionalFormatting>
  <conditionalFormatting sqref="L43:L48">
    <cfRule type="expression" dxfId="445" priority="1360">
      <formula>$C43=TODAY()</formula>
    </cfRule>
  </conditionalFormatting>
  <conditionalFormatting sqref="L43:L48">
    <cfRule type="expression" dxfId="444" priority="1359">
      <formula>$C43=TODAY()</formula>
    </cfRule>
  </conditionalFormatting>
  <conditionalFormatting sqref="L43:L48">
    <cfRule type="expression" dxfId="443" priority="1358">
      <formula>$C43=TODAY()</formula>
    </cfRule>
  </conditionalFormatting>
  <conditionalFormatting sqref="L43:L48">
    <cfRule type="expression" dxfId="442" priority="1357">
      <formula>$C43=TODAY()</formula>
    </cfRule>
  </conditionalFormatting>
  <conditionalFormatting sqref="L43:L48">
    <cfRule type="expression" dxfId="441" priority="1356">
      <formula>$C43=TODAY()</formula>
    </cfRule>
  </conditionalFormatting>
  <conditionalFormatting sqref="L43:L48">
    <cfRule type="expression" dxfId="440" priority="1355">
      <formula>$C43=TODAY()</formula>
    </cfRule>
  </conditionalFormatting>
  <conditionalFormatting sqref="L43:L48">
    <cfRule type="expression" dxfId="439" priority="1354">
      <formula>$C43=TODAY()</formula>
    </cfRule>
  </conditionalFormatting>
  <conditionalFormatting sqref="L43:L48">
    <cfRule type="expression" dxfId="438" priority="1353">
      <formula>$C43=TODAY()</formula>
    </cfRule>
  </conditionalFormatting>
  <conditionalFormatting sqref="L45:L48">
    <cfRule type="expression" dxfId="437" priority="1352">
      <formula>$C45=TODAY()</formula>
    </cfRule>
  </conditionalFormatting>
  <conditionalFormatting sqref="L45:L48">
    <cfRule type="expression" dxfId="436" priority="1351">
      <formula>$C45=TODAY()</formula>
    </cfRule>
  </conditionalFormatting>
  <conditionalFormatting sqref="L45:L48">
    <cfRule type="expression" dxfId="435" priority="1350">
      <formula>$C45=TODAY()</formula>
    </cfRule>
  </conditionalFormatting>
  <conditionalFormatting sqref="L45:L48">
    <cfRule type="expression" dxfId="434" priority="1349">
      <formula>$C45=TODAY()</formula>
    </cfRule>
  </conditionalFormatting>
  <conditionalFormatting sqref="L43:L48">
    <cfRule type="expression" dxfId="433" priority="1348">
      <formula>$C43=TODAY()</formula>
    </cfRule>
  </conditionalFormatting>
  <conditionalFormatting sqref="L43:L48">
    <cfRule type="expression" dxfId="432" priority="1347">
      <formula>$C43=TODAY()</formula>
    </cfRule>
  </conditionalFormatting>
  <conditionalFormatting sqref="L43:L48">
    <cfRule type="expression" dxfId="431" priority="1346">
      <formula>$C43=TODAY()</formula>
    </cfRule>
  </conditionalFormatting>
  <conditionalFormatting sqref="L43:L48">
    <cfRule type="expression" dxfId="430" priority="1345">
      <formula>$C43=TODAY()</formula>
    </cfRule>
  </conditionalFormatting>
  <conditionalFormatting sqref="L43:L48">
    <cfRule type="expression" dxfId="429" priority="1344">
      <formula>$C43=TODAY()</formula>
    </cfRule>
  </conditionalFormatting>
  <conditionalFormatting sqref="L43:L48">
    <cfRule type="expression" dxfId="428" priority="1343">
      <formula>$C43=TODAY()</formula>
    </cfRule>
  </conditionalFormatting>
  <conditionalFormatting sqref="L43:L48">
    <cfRule type="expression" dxfId="427" priority="1342">
      <formula>$C43=TODAY()</formula>
    </cfRule>
  </conditionalFormatting>
  <conditionalFormatting sqref="L43:L48">
    <cfRule type="expression" dxfId="426" priority="1341">
      <formula>$C43=TODAY()</formula>
    </cfRule>
  </conditionalFormatting>
  <conditionalFormatting sqref="L43:L48">
    <cfRule type="expression" dxfId="425" priority="1340">
      <formula>$C43=TODAY()</formula>
    </cfRule>
  </conditionalFormatting>
  <conditionalFormatting sqref="L43:L48">
    <cfRule type="expression" dxfId="424" priority="1339">
      <formula>$C43=TODAY()</formula>
    </cfRule>
  </conditionalFormatting>
  <conditionalFormatting sqref="L43:L48">
    <cfRule type="expression" dxfId="423" priority="1338">
      <formula>$C43=TODAY()</formula>
    </cfRule>
  </conditionalFormatting>
  <conditionalFormatting sqref="L43:L48">
    <cfRule type="expression" dxfId="422" priority="1337">
      <formula>$C43=TODAY()</formula>
    </cfRule>
  </conditionalFormatting>
  <conditionalFormatting sqref="L43:L48">
    <cfRule type="expression" dxfId="421" priority="1336">
      <formula>$C43=TODAY()</formula>
    </cfRule>
  </conditionalFormatting>
  <conditionalFormatting sqref="L43:L48">
    <cfRule type="expression" dxfId="420" priority="1335">
      <formula>$C43=TODAY()</formula>
    </cfRule>
  </conditionalFormatting>
  <conditionalFormatting sqref="L43:L48">
    <cfRule type="expression" dxfId="419" priority="1334">
      <formula>$C43=TODAY()</formula>
    </cfRule>
  </conditionalFormatting>
  <conditionalFormatting sqref="L43:L48">
    <cfRule type="expression" dxfId="418" priority="1333">
      <formula>$C43=TODAY()</formula>
    </cfRule>
  </conditionalFormatting>
  <conditionalFormatting sqref="L43:L48">
    <cfRule type="expression" dxfId="417" priority="1332">
      <formula>$C43=TODAY()</formula>
    </cfRule>
  </conditionalFormatting>
  <conditionalFormatting sqref="L43:L48">
    <cfRule type="expression" dxfId="416" priority="1331">
      <formula>$C43=TODAY()</formula>
    </cfRule>
  </conditionalFormatting>
  <conditionalFormatting sqref="L43:L48">
    <cfRule type="expression" dxfId="415" priority="1330">
      <formula>$C43=TODAY()</formula>
    </cfRule>
  </conditionalFormatting>
  <conditionalFormatting sqref="L43:L48">
    <cfRule type="expression" dxfId="414" priority="1329">
      <formula>$C43=TODAY()</formula>
    </cfRule>
  </conditionalFormatting>
  <conditionalFormatting sqref="L43:L48">
    <cfRule type="expression" dxfId="413" priority="1328">
      <formula>$C43=TODAY()</formula>
    </cfRule>
  </conditionalFormatting>
  <conditionalFormatting sqref="L43:L48">
    <cfRule type="expression" dxfId="412" priority="1327">
      <formula>$C43=TODAY()</formula>
    </cfRule>
  </conditionalFormatting>
  <conditionalFormatting sqref="L43:L48">
    <cfRule type="expression" dxfId="411" priority="1326">
      <formula>$C43=TODAY()</formula>
    </cfRule>
  </conditionalFormatting>
  <conditionalFormatting sqref="L43:L48">
    <cfRule type="expression" dxfId="410" priority="1325">
      <formula>$C43=TODAY()</formula>
    </cfRule>
  </conditionalFormatting>
  <conditionalFormatting sqref="L43:L48">
    <cfRule type="expression" dxfId="409" priority="1324">
      <formula>$C43=TODAY()</formula>
    </cfRule>
  </conditionalFormatting>
  <conditionalFormatting sqref="L43:L48">
    <cfRule type="expression" dxfId="408" priority="1323">
      <formula>$C43=TODAY()</formula>
    </cfRule>
  </conditionalFormatting>
  <conditionalFormatting sqref="L43:L48">
    <cfRule type="expression" dxfId="407" priority="1322">
      <formula>$C43=TODAY()</formula>
    </cfRule>
  </conditionalFormatting>
  <conditionalFormatting sqref="L43:L48">
    <cfRule type="expression" dxfId="406" priority="1321">
      <formula>$C43=TODAY()</formula>
    </cfRule>
  </conditionalFormatting>
  <conditionalFormatting sqref="L43:L48">
    <cfRule type="expression" dxfId="405" priority="1320">
      <formula>$C43=TODAY()</formula>
    </cfRule>
  </conditionalFormatting>
  <conditionalFormatting sqref="L43:L48">
    <cfRule type="expression" dxfId="404" priority="1319">
      <formula>$C43=TODAY()</formula>
    </cfRule>
  </conditionalFormatting>
  <conditionalFormatting sqref="L43:L48">
    <cfRule type="expression" dxfId="403" priority="1318">
      <formula>$C43=TODAY()</formula>
    </cfRule>
  </conditionalFormatting>
  <conditionalFormatting sqref="L43:L48">
    <cfRule type="expression" dxfId="402" priority="1317">
      <formula>$C43=TODAY()</formula>
    </cfRule>
  </conditionalFormatting>
  <conditionalFormatting sqref="L43:L48">
    <cfRule type="expression" dxfId="401" priority="1316">
      <formula>$C43=TODAY()</formula>
    </cfRule>
  </conditionalFormatting>
  <conditionalFormatting sqref="L43:L48">
    <cfRule type="expression" dxfId="400" priority="1315">
      <formula>$C43=TODAY()</formula>
    </cfRule>
  </conditionalFormatting>
  <conditionalFormatting sqref="L43:L48">
    <cfRule type="expression" dxfId="399" priority="1314">
      <formula>$C43=TODAY()</formula>
    </cfRule>
  </conditionalFormatting>
  <conditionalFormatting sqref="L43:L48">
    <cfRule type="expression" dxfId="398" priority="1313">
      <formula>$C43=TODAY()</formula>
    </cfRule>
  </conditionalFormatting>
  <conditionalFormatting sqref="L43:L48">
    <cfRule type="expression" dxfId="397" priority="1312">
      <formula>$C43=TODAY()</formula>
    </cfRule>
  </conditionalFormatting>
  <conditionalFormatting sqref="L43:L48">
    <cfRule type="expression" dxfId="396" priority="1311">
      <formula>$C43=TODAY()</formula>
    </cfRule>
  </conditionalFormatting>
  <conditionalFormatting sqref="L43:L48">
    <cfRule type="expression" dxfId="395" priority="1310">
      <formula>$C43=TODAY()</formula>
    </cfRule>
  </conditionalFormatting>
  <conditionalFormatting sqref="L43:L48">
    <cfRule type="expression" dxfId="394" priority="1309">
      <formula>$C43=TODAY()</formula>
    </cfRule>
  </conditionalFormatting>
  <conditionalFormatting sqref="L43:L48">
    <cfRule type="expression" dxfId="393" priority="1308">
      <formula>$C43=TODAY()</formula>
    </cfRule>
  </conditionalFormatting>
  <conditionalFormatting sqref="L43:L48">
    <cfRule type="expression" dxfId="392" priority="1307">
      <formula>$C43=TODAY()</formula>
    </cfRule>
  </conditionalFormatting>
  <conditionalFormatting sqref="L43:L48">
    <cfRule type="expression" dxfId="391" priority="1306">
      <formula>$C43=TODAY()</formula>
    </cfRule>
  </conditionalFormatting>
  <conditionalFormatting sqref="L43:L48">
    <cfRule type="expression" dxfId="390" priority="1305">
      <formula>$C43=TODAY()</formula>
    </cfRule>
  </conditionalFormatting>
  <conditionalFormatting sqref="L43:L48">
    <cfRule type="expression" dxfId="389" priority="1304">
      <formula>$C43=TODAY()</formula>
    </cfRule>
  </conditionalFormatting>
  <conditionalFormatting sqref="L43:L48">
    <cfRule type="expression" dxfId="388" priority="1303">
      <formula>$C43=TODAY()</formula>
    </cfRule>
  </conditionalFormatting>
  <conditionalFormatting sqref="L43:L48">
    <cfRule type="expression" dxfId="387" priority="1302">
      <formula>$C43=TODAY()</formula>
    </cfRule>
  </conditionalFormatting>
  <conditionalFormatting sqref="L43:L48">
    <cfRule type="expression" dxfId="386" priority="1301">
      <formula>$C43=TODAY()</formula>
    </cfRule>
  </conditionalFormatting>
  <conditionalFormatting sqref="L43:L48">
    <cfRule type="expression" dxfId="385" priority="1300">
      <formula>$C43=TODAY()</formula>
    </cfRule>
  </conditionalFormatting>
  <conditionalFormatting sqref="L43:L48">
    <cfRule type="expression" dxfId="384" priority="1299">
      <formula>$C43=TODAY()</formula>
    </cfRule>
  </conditionalFormatting>
  <conditionalFormatting sqref="L43:L48">
    <cfRule type="expression" dxfId="383" priority="1298">
      <formula>$C43=TODAY()</formula>
    </cfRule>
  </conditionalFormatting>
  <conditionalFormatting sqref="L43:L48">
    <cfRule type="expression" dxfId="382" priority="1297">
      <formula>$C43=TODAY()</formula>
    </cfRule>
  </conditionalFormatting>
  <conditionalFormatting sqref="L43:L48">
    <cfRule type="expression" dxfId="381" priority="1296">
      <formula>$C43=TODAY()</formula>
    </cfRule>
  </conditionalFormatting>
  <conditionalFormatting sqref="L43:L48">
    <cfRule type="expression" dxfId="380" priority="1295">
      <formula>$C43=TODAY()</formula>
    </cfRule>
  </conditionalFormatting>
  <conditionalFormatting sqref="L43:L48">
    <cfRule type="expression" dxfId="379" priority="1294">
      <formula>$C43=TODAY()</formula>
    </cfRule>
  </conditionalFormatting>
  <conditionalFormatting sqref="L43:L48">
    <cfRule type="expression" dxfId="378" priority="1293">
      <formula>$C43=TODAY()</formula>
    </cfRule>
  </conditionalFormatting>
  <conditionalFormatting sqref="L43:L48">
    <cfRule type="expression" dxfId="377" priority="1292">
      <formula>$C43=TODAY()</formula>
    </cfRule>
  </conditionalFormatting>
  <conditionalFormatting sqref="L43:L48">
    <cfRule type="expression" dxfId="376" priority="1291">
      <formula>$C43=TODAY()</formula>
    </cfRule>
  </conditionalFormatting>
  <conditionalFormatting sqref="L43:L48">
    <cfRule type="expression" dxfId="375" priority="1290">
      <formula>$C43=TODAY()</formula>
    </cfRule>
  </conditionalFormatting>
  <conditionalFormatting sqref="L43:L48">
    <cfRule type="expression" dxfId="374" priority="1289">
      <formula>$C43=TODAY()</formula>
    </cfRule>
  </conditionalFormatting>
  <conditionalFormatting sqref="L43:L48">
    <cfRule type="expression" dxfId="373" priority="1288">
      <formula>$C43=TODAY()</formula>
    </cfRule>
  </conditionalFormatting>
  <conditionalFormatting sqref="L43:L48">
    <cfRule type="expression" dxfId="372" priority="1287">
      <formula>$C43=TODAY()</formula>
    </cfRule>
  </conditionalFormatting>
  <conditionalFormatting sqref="L43:L48">
    <cfRule type="expression" dxfId="371" priority="1286">
      <formula>$C43=TODAY()</formula>
    </cfRule>
  </conditionalFormatting>
  <conditionalFormatting sqref="L43:L48">
    <cfRule type="expression" dxfId="370" priority="1285">
      <formula>$C43=TODAY()</formula>
    </cfRule>
  </conditionalFormatting>
  <conditionalFormatting sqref="L43:L48">
    <cfRule type="expression" dxfId="369" priority="1284">
      <formula>$C43=TODAY()</formula>
    </cfRule>
  </conditionalFormatting>
  <conditionalFormatting sqref="L43:L48">
    <cfRule type="expression" dxfId="368" priority="1283">
      <formula>$C43=TODAY()</formula>
    </cfRule>
  </conditionalFormatting>
  <conditionalFormatting sqref="L43:L48">
    <cfRule type="expression" dxfId="367" priority="1282">
      <formula>$C43=TODAY()</formula>
    </cfRule>
  </conditionalFormatting>
  <conditionalFormatting sqref="L43:L48">
    <cfRule type="expression" dxfId="366" priority="1281">
      <formula>$C43=TODAY()</formula>
    </cfRule>
  </conditionalFormatting>
  <conditionalFormatting sqref="L43:L48">
    <cfRule type="expression" dxfId="365" priority="1280">
      <formula>$C43=TODAY()</formula>
    </cfRule>
  </conditionalFormatting>
  <conditionalFormatting sqref="L43:L48">
    <cfRule type="expression" dxfId="364" priority="1279">
      <formula>$C43=TODAY()</formula>
    </cfRule>
  </conditionalFormatting>
  <conditionalFormatting sqref="L43:L48">
    <cfRule type="expression" dxfId="363" priority="1278">
      <formula>$C43=TODAY()</formula>
    </cfRule>
  </conditionalFormatting>
  <conditionalFormatting sqref="L43:L48">
    <cfRule type="expression" dxfId="362" priority="1277">
      <formula>$C43=TODAY()</formula>
    </cfRule>
  </conditionalFormatting>
  <conditionalFormatting sqref="L43:L48">
    <cfRule type="expression" dxfId="361" priority="1276">
      <formula>$C43=TODAY()</formula>
    </cfRule>
  </conditionalFormatting>
  <conditionalFormatting sqref="L43:L48">
    <cfRule type="expression" dxfId="360" priority="1275">
      <formula>$C43=TODAY()</formula>
    </cfRule>
  </conditionalFormatting>
  <conditionalFormatting sqref="L43:L48">
    <cfRule type="expression" dxfId="359" priority="1274">
      <formula>$C43=TODAY()</formula>
    </cfRule>
  </conditionalFormatting>
  <conditionalFormatting sqref="L43:L48">
    <cfRule type="expression" dxfId="358" priority="1273">
      <formula>$C43=TODAY()</formula>
    </cfRule>
  </conditionalFormatting>
  <conditionalFormatting sqref="L43:L48">
    <cfRule type="expression" dxfId="357" priority="1272">
      <formula>$C43=TODAY()</formula>
    </cfRule>
  </conditionalFormatting>
  <conditionalFormatting sqref="L43:L48">
    <cfRule type="expression" dxfId="356" priority="1271">
      <formula>$C43=TODAY()</formula>
    </cfRule>
  </conditionalFormatting>
  <conditionalFormatting sqref="L43:L48">
    <cfRule type="expression" dxfId="355" priority="1270">
      <formula>$C43=TODAY()</formula>
    </cfRule>
  </conditionalFormatting>
  <conditionalFormatting sqref="L43:L48">
    <cfRule type="expression" dxfId="354" priority="1269">
      <formula>$C43=TODAY()</formula>
    </cfRule>
  </conditionalFormatting>
  <conditionalFormatting sqref="L43:L48">
    <cfRule type="expression" dxfId="353" priority="1268">
      <formula>$C43=TODAY()</formula>
    </cfRule>
  </conditionalFormatting>
  <conditionalFormatting sqref="L43:L48">
    <cfRule type="expression" dxfId="352" priority="1267">
      <formula>$C43=TODAY()</formula>
    </cfRule>
  </conditionalFormatting>
  <conditionalFormatting sqref="L43:L48">
    <cfRule type="expression" dxfId="351" priority="1266">
      <formula>$C43=TODAY()</formula>
    </cfRule>
  </conditionalFormatting>
  <conditionalFormatting sqref="L43:L48">
    <cfRule type="expression" dxfId="350" priority="1265">
      <formula>$C43=TODAY()</formula>
    </cfRule>
  </conditionalFormatting>
  <conditionalFormatting sqref="L43:L48">
    <cfRule type="expression" dxfId="349" priority="1264">
      <formula>$C43=TODAY()</formula>
    </cfRule>
  </conditionalFormatting>
  <conditionalFormatting sqref="L43:L48">
    <cfRule type="expression" dxfId="348" priority="1263">
      <formula>$C43=TODAY()</formula>
    </cfRule>
  </conditionalFormatting>
  <conditionalFormatting sqref="L43:L48">
    <cfRule type="expression" dxfId="347" priority="1262">
      <formula>$C43=TODAY()</formula>
    </cfRule>
  </conditionalFormatting>
  <conditionalFormatting sqref="L43:L48">
    <cfRule type="expression" dxfId="346" priority="1261">
      <formula>$C43=TODAY()</formula>
    </cfRule>
  </conditionalFormatting>
  <conditionalFormatting sqref="L45:L48">
    <cfRule type="expression" dxfId="345" priority="1260">
      <formula>$C45=TODAY()</formula>
    </cfRule>
  </conditionalFormatting>
  <conditionalFormatting sqref="L45:L48">
    <cfRule type="expression" dxfId="344" priority="1259">
      <formula>$C45=TODAY()</formula>
    </cfRule>
  </conditionalFormatting>
  <conditionalFormatting sqref="L43:L48">
    <cfRule type="expression" dxfId="343" priority="1258">
      <formula>$C43=TODAY()</formula>
    </cfRule>
  </conditionalFormatting>
  <conditionalFormatting sqref="L43:L48">
    <cfRule type="expression" dxfId="342" priority="1257">
      <formula>$C43=TODAY()</formula>
    </cfRule>
  </conditionalFormatting>
  <conditionalFormatting sqref="L43:L48">
    <cfRule type="expression" dxfId="341" priority="1256">
      <formula>$C43=TODAY()</formula>
    </cfRule>
  </conditionalFormatting>
  <conditionalFormatting sqref="L43:L48">
    <cfRule type="expression" dxfId="340" priority="1255">
      <formula>$C43=TODAY()</formula>
    </cfRule>
  </conditionalFormatting>
  <conditionalFormatting sqref="L43:L48">
    <cfRule type="expression" dxfId="339" priority="1254">
      <formula>$C43=TODAY()</formula>
    </cfRule>
  </conditionalFormatting>
  <conditionalFormatting sqref="L43:L48">
    <cfRule type="expression" dxfId="338" priority="1253">
      <formula>$C43=TODAY()</formula>
    </cfRule>
  </conditionalFormatting>
  <conditionalFormatting sqref="L43:L48">
    <cfRule type="expression" dxfId="337" priority="1252">
      <formula>$C43=TODAY()</formula>
    </cfRule>
  </conditionalFormatting>
  <conditionalFormatting sqref="L43:L48">
    <cfRule type="expression" dxfId="336" priority="1251">
      <formula>$C43=TODAY()</formula>
    </cfRule>
  </conditionalFormatting>
  <conditionalFormatting sqref="L43:L48">
    <cfRule type="expression" dxfId="335" priority="1250">
      <formula>$C43=TODAY()</formula>
    </cfRule>
  </conditionalFormatting>
  <conditionalFormatting sqref="L43:L48">
    <cfRule type="expression" dxfId="334" priority="1249">
      <formula>$C43=TODAY()</formula>
    </cfRule>
  </conditionalFormatting>
  <conditionalFormatting sqref="L54:L59">
    <cfRule type="expression" dxfId="333" priority="1248">
      <formula>$C54=TODAY()</formula>
    </cfRule>
  </conditionalFormatting>
  <conditionalFormatting sqref="L54:L59">
    <cfRule type="expression" dxfId="332" priority="1247">
      <formula>$C54=TODAY()</formula>
    </cfRule>
  </conditionalFormatting>
  <conditionalFormatting sqref="L56:L59">
    <cfRule type="expression" dxfId="331" priority="1246">
      <formula>$C56=TODAY()</formula>
    </cfRule>
  </conditionalFormatting>
  <conditionalFormatting sqref="L56:L59">
    <cfRule type="expression" dxfId="330" priority="1245">
      <formula>$C56=TODAY()</formula>
    </cfRule>
  </conditionalFormatting>
  <conditionalFormatting sqref="L54:L59">
    <cfRule type="expression" dxfId="329" priority="1244">
      <formula>$C54=TODAY()</formula>
    </cfRule>
  </conditionalFormatting>
  <conditionalFormatting sqref="L54:L59">
    <cfRule type="expression" dxfId="328" priority="1243">
      <formula>$C54=TODAY()</formula>
    </cfRule>
  </conditionalFormatting>
  <conditionalFormatting sqref="L54:L59">
    <cfRule type="expression" dxfId="327" priority="1242">
      <formula>$C54=TODAY()</formula>
    </cfRule>
  </conditionalFormatting>
  <conditionalFormatting sqref="L54:L59">
    <cfRule type="expression" dxfId="326" priority="1241">
      <formula>$C54=TODAY()</formula>
    </cfRule>
  </conditionalFormatting>
  <conditionalFormatting sqref="L54:L59">
    <cfRule type="expression" dxfId="325" priority="1240">
      <formula>$C54=TODAY()</formula>
    </cfRule>
  </conditionalFormatting>
  <conditionalFormatting sqref="L54:L59">
    <cfRule type="expression" dxfId="324" priority="1239">
      <formula>$C54=TODAY()</formula>
    </cfRule>
  </conditionalFormatting>
  <conditionalFormatting sqref="L54:L59">
    <cfRule type="expression" dxfId="323" priority="1238">
      <formula>$C54=TODAY()</formula>
    </cfRule>
  </conditionalFormatting>
  <conditionalFormatting sqref="L54:L59">
    <cfRule type="expression" dxfId="322" priority="1237">
      <formula>$C54=TODAY()</formula>
    </cfRule>
  </conditionalFormatting>
  <conditionalFormatting sqref="L54:L59">
    <cfRule type="expression" dxfId="321" priority="1236">
      <formula>$C54=TODAY()</formula>
    </cfRule>
  </conditionalFormatting>
  <conditionalFormatting sqref="L54:L59">
    <cfRule type="expression" dxfId="320" priority="1235">
      <formula>$C54=TODAY()</formula>
    </cfRule>
  </conditionalFormatting>
  <conditionalFormatting sqref="L54:L59">
    <cfRule type="expression" dxfId="319" priority="1234">
      <formula>$C54=TODAY()</formula>
    </cfRule>
  </conditionalFormatting>
  <conditionalFormatting sqref="L54:L59">
    <cfRule type="expression" dxfId="318" priority="1233">
      <formula>$C54=TODAY()</formula>
    </cfRule>
  </conditionalFormatting>
  <conditionalFormatting sqref="L54:L59">
    <cfRule type="expression" dxfId="317" priority="1232">
      <formula>$C54=TODAY()</formula>
    </cfRule>
  </conditionalFormatting>
  <conditionalFormatting sqref="L54:L59">
    <cfRule type="expression" dxfId="316" priority="1231">
      <formula>$C54=TODAY()</formula>
    </cfRule>
  </conditionalFormatting>
  <conditionalFormatting sqref="L54:L59">
    <cfRule type="expression" dxfId="315" priority="1230">
      <formula>$C54=TODAY()</formula>
    </cfRule>
  </conditionalFormatting>
  <conditionalFormatting sqref="L54:L59">
    <cfRule type="expression" dxfId="314" priority="1229">
      <formula>$C54=TODAY()</formula>
    </cfRule>
  </conditionalFormatting>
  <conditionalFormatting sqref="L56:L59">
    <cfRule type="expression" dxfId="313" priority="1228">
      <formula>$C56=TODAY()</formula>
    </cfRule>
  </conditionalFormatting>
  <conditionalFormatting sqref="L56:L59">
    <cfRule type="expression" dxfId="312" priority="1227">
      <formula>$C56=TODAY()</formula>
    </cfRule>
  </conditionalFormatting>
  <conditionalFormatting sqref="L56:L59">
    <cfRule type="expression" dxfId="311" priority="1226">
      <formula>$C56=TODAY()</formula>
    </cfRule>
  </conditionalFormatting>
  <conditionalFormatting sqref="L56:L59">
    <cfRule type="expression" dxfId="310" priority="1225">
      <formula>$C56=TODAY()</formula>
    </cfRule>
  </conditionalFormatting>
  <conditionalFormatting sqref="L54:L59">
    <cfRule type="expression" dxfId="309" priority="1224">
      <formula>$C54=TODAY()</formula>
    </cfRule>
  </conditionalFormatting>
  <conditionalFormatting sqref="L54:L59">
    <cfRule type="expression" dxfId="308" priority="1223">
      <formula>$C54=TODAY()</formula>
    </cfRule>
  </conditionalFormatting>
  <conditionalFormatting sqref="L54:L59">
    <cfRule type="expression" dxfId="307" priority="1222">
      <formula>$C54=TODAY()</formula>
    </cfRule>
  </conditionalFormatting>
  <conditionalFormatting sqref="L54:L59">
    <cfRule type="expression" dxfId="306" priority="1221">
      <formula>$C54=TODAY()</formula>
    </cfRule>
  </conditionalFormatting>
  <conditionalFormatting sqref="L54:L59">
    <cfRule type="expression" dxfId="305" priority="1220">
      <formula>$C54=TODAY()</formula>
    </cfRule>
  </conditionalFormatting>
  <conditionalFormatting sqref="L54:L59">
    <cfRule type="expression" dxfId="304" priority="1219">
      <formula>$C54=TODAY()</formula>
    </cfRule>
  </conditionalFormatting>
  <conditionalFormatting sqref="L54:L59">
    <cfRule type="expression" dxfId="303" priority="1218">
      <formula>$C54=TODAY()</formula>
    </cfRule>
  </conditionalFormatting>
  <conditionalFormatting sqref="L54:L59">
    <cfRule type="expression" dxfId="302" priority="1217">
      <formula>$C54=TODAY()</formula>
    </cfRule>
  </conditionalFormatting>
  <conditionalFormatting sqref="L54:L59">
    <cfRule type="expression" dxfId="301" priority="1216">
      <formula>$C54=TODAY()</formula>
    </cfRule>
  </conditionalFormatting>
  <conditionalFormatting sqref="L54:L59">
    <cfRule type="expression" dxfId="300" priority="1215">
      <formula>$C54=TODAY()</formula>
    </cfRule>
  </conditionalFormatting>
  <conditionalFormatting sqref="L54:L59">
    <cfRule type="expression" dxfId="299" priority="1214">
      <formula>$C54=TODAY()</formula>
    </cfRule>
  </conditionalFormatting>
  <conditionalFormatting sqref="L54:L59">
    <cfRule type="expression" dxfId="298" priority="1213">
      <formula>$C54=TODAY()</formula>
    </cfRule>
  </conditionalFormatting>
  <conditionalFormatting sqref="L54:L59">
    <cfRule type="expression" dxfId="297" priority="1212">
      <formula>$C54=TODAY()</formula>
    </cfRule>
  </conditionalFormatting>
  <conditionalFormatting sqref="L54:L59">
    <cfRule type="expression" dxfId="296" priority="1211">
      <formula>$C54=TODAY()</formula>
    </cfRule>
  </conditionalFormatting>
  <conditionalFormatting sqref="L54:L59">
    <cfRule type="expression" dxfId="295" priority="1210">
      <formula>$C54=TODAY()</formula>
    </cfRule>
  </conditionalFormatting>
  <conditionalFormatting sqref="L54:L59">
    <cfRule type="expression" dxfId="294" priority="1209">
      <formula>$C54=TODAY()</formula>
    </cfRule>
  </conditionalFormatting>
  <conditionalFormatting sqref="L54:L59">
    <cfRule type="expression" dxfId="293" priority="1208">
      <formula>$C54=TODAY()</formula>
    </cfRule>
  </conditionalFormatting>
  <conditionalFormatting sqref="L54:L59">
    <cfRule type="expression" dxfId="292" priority="1207">
      <formula>$C54=TODAY()</formula>
    </cfRule>
  </conditionalFormatting>
  <conditionalFormatting sqref="L54:L59">
    <cfRule type="expression" dxfId="291" priority="1206">
      <formula>$C54=TODAY()</formula>
    </cfRule>
  </conditionalFormatting>
  <conditionalFormatting sqref="L54:L59">
    <cfRule type="expression" dxfId="290" priority="1205">
      <formula>$C54=TODAY()</formula>
    </cfRule>
  </conditionalFormatting>
  <conditionalFormatting sqref="L54:L59">
    <cfRule type="expression" dxfId="289" priority="1204">
      <formula>$C54=TODAY()</formula>
    </cfRule>
  </conditionalFormatting>
  <conditionalFormatting sqref="L54:L59">
    <cfRule type="expression" dxfId="288" priority="1203">
      <formula>$C54=TODAY()</formula>
    </cfRule>
  </conditionalFormatting>
  <conditionalFormatting sqref="L54:L59">
    <cfRule type="expression" dxfId="287" priority="1202">
      <formula>$C54=TODAY()</formula>
    </cfRule>
  </conditionalFormatting>
  <conditionalFormatting sqref="L54:L59">
    <cfRule type="expression" dxfId="286" priority="1201">
      <formula>$C54=TODAY()</formula>
    </cfRule>
  </conditionalFormatting>
  <conditionalFormatting sqref="L54:L59">
    <cfRule type="expression" dxfId="285" priority="1200">
      <formula>$C54=TODAY()</formula>
    </cfRule>
  </conditionalFormatting>
  <conditionalFormatting sqref="L54:L59">
    <cfRule type="expression" dxfId="284" priority="1199">
      <formula>$C54=TODAY()</formula>
    </cfRule>
  </conditionalFormatting>
  <conditionalFormatting sqref="L54:L59">
    <cfRule type="expression" dxfId="283" priority="1198">
      <formula>$C54=TODAY()</formula>
    </cfRule>
  </conditionalFormatting>
  <conditionalFormatting sqref="L54:L59">
    <cfRule type="expression" dxfId="282" priority="1197">
      <formula>$C54=TODAY()</formula>
    </cfRule>
  </conditionalFormatting>
  <conditionalFormatting sqref="L54:L59">
    <cfRule type="expression" dxfId="281" priority="1196">
      <formula>$C54=TODAY()</formula>
    </cfRule>
  </conditionalFormatting>
  <conditionalFormatting sqref="L54:L59">
    <cfRule type="expression" dxfId="280" priority="1195">
      <formula>$C54=TODAY()</formula>
    </cfRule>
  </conditionalFormatting>
  <conditionalFormatting sqref="L54:L59">
    <cfRule type="expression" dxfId="279" priority="1194">
      <formula>$C54=TODAY()</formula>
    </cfRule>
  </conditionalFormatting>
  <conditionalFormatting sqref="L54:L59">
    <cfRule type="expression" dxfId="278" priority="1193">
      <formula>$C54=TODAY()</formula>
    </cfRule>
  </conditionalFormatting>
  <conditionalFormatting sqref="L54:L59">
    <cfRule type="expression" dxfId="277" priority="1192">
      <formula>$C54=TODAY()</formula>
    </cfRule>
  </conditionalFormatting>
  <conditionalFormatting sqref="L54:L59">
    <cfRule type="expression" dxfId="276" priority="1191">
      <formula>$C54=TODAY()</formula>
    </cfRule>
  </conditionalFormatting>
  <conditionalFormatting sqref="L54:L59">
    <cfRule type="expression" dxfId="275" priority="1190">
      <formula>$C54=TODAY()</formula>
    </cfRule>
  </conditionalFormatting>
  <conditionalFormatting sqref="L54:L59">
    <cfRule type="expression" dxfId="274" priority="1189">
      <formula>$C54=TODAY()</formula>
    </cfRule>
  </conditionalFormatting>
  <conditionalFormatting sqref="L54:L59">
    <cfRule type="expression" dxfId="273" priority="1188">
      <formula>$C54=TODAY()</formula>
    </cfRule>
  </conditionalFormatting>
  <conditionalFormatting sqref="L54:L59">
    <cfRule type="expression" dxfId="272" priority="1187">
      <formula>$C54=TODAY()</formula>
    </cfRule>
  </conditionalFormatting>
  <conditionalFormatting sqref="L54:L59">
    <cfRule type="expression" dxfId="271" priority="1186">
      <formula>$C54=TODAY()</formula>
    </cfRule>
  </conditionalFormatting>
  <conditionalFormatting sqref="L54:L59">
    <cfRule type="expression" dxfId="270" priority="1185">
      <formula>$C54=TODAY()</formula>
    </cfRule>
  </conditionalFormatting>
  <conditionalFormatting sqref="L54:L59">
    <cfRule type="expression" dxfId="269" priority="1184">
      <formula>$C54=TODAY()</formula>
    </cfRule>
  </conditionalFormatting>
  <conditionalFormatting sqref="L54:L59">
    <cfRule type="expression" dxfId="268" priority="1183">
      <formula>$C54=TODAY()</formula>
    </cfRule>
  </conditionalFormatting>
  <conditionalFormatting sqref="L54:L59">
    <cfRule type="expression" dxfId="267" priority="1182">
      <formula>$C54=TODAY()</formula>
    </cfRule>
  </conditionalFormatting>
  <conditionalFormatting sqref="L54:L59">
    <cfRule type="expression" dxfId="266" priority="1181">
      <formula>$C54=TODAY()</formula>
    </cfRule>
  </conditionalFormatting>
  <conditionalFormatting sqref="L54:L59">
    <cfRule type="expression" dxfId="265" priority="1180">
      <formula>$C54=TODAY()</formula>
    </cfRule>
  </conditionalFormatting>
  <conditionalFormatting sqref="L54:L59">
    <cfRule type="expression" dxfId="264" priority="1179">
      <formula>$C54=TODAY()</formula>
    </cfRule>
  </conditionalFormatting>
  <conditionalFormatting sqref="L54:L59">
    <cfRule type="expression" dxfId="263" priority="1178">
      <formula>$C54=TODAY()</formula>
    </cfRule>
  </conditionalFormatting>
  <conditionalFormatting sqref="L54:L59">
    <cfRule type="expression" dxfId="262" priority="1177">
      <formula>$C54=TODAY()</formula>
    </cfRule>
  </conditionalFormatting>
  <conditionalFormatting sqref="L54:L59">
    <cfRule type="expression" dxfId="261" priority="1176">
      <formula>$C54=TODAY()</formula>
    </cfRule>
  </conditionalFormatting>
  <conditionalFormatting sqref="L54:L59">
    <cfRule type="expression" dxfId="260" priority="1175">
      <formula>$C54=TODAY()</formula>
    </cfRule>
  </conditionalFormatting>
  <conditionalFormatting sqref="L54:L59">
    <cfRule type="expression" dxfId="259" priority="1174">
      <formula>$C54=TODAY()</formula>
    </cfRule>
  </conditionalFormatting>
  <conditionalFormatting sqref="L54:L59">
    <cfRule type="expression" dxfId="258" priority="1173">
      <formula>$C54=TODAY()</formula>
    </cfRule>
  </conditionalFormatting>
  <conditionalFormatting sqref="L54:L59">
    <cfRule type="expression" dxfId="257" priority="1172">
      <formula>$C54=TODAY()</formula>
    </cfRule>
  </conditionalFormatting>
  <conditionalFormatting sqref="L54:L59">
    <cfRule type="expression" dxfId="256" priority="1171">
      <formula>$C54=TODAY()</formula>
    </cfRule>
  </conditionalFormatting>
  <conditionalFormatting sqref="L54:L59">
    <cfRule type="expression" dxfId="255" priority="1170">
      <formula>$C54=TODAY()</formula>
    </cfRule>
  </conditionalFormatting>
  <conditionalFormatting sqref="L54:L59">
    <cfRule type="expression" dxfId="254" priority="1169">
      <formula>$C54=TODAY()</formula>
    </cfRule>
  </conditionalFormatting>
  <conditionalFormatting sqref="L54:L59">
    <cfRule type="expression" dxfId="253" priority="1168">
      <formula>$C54=TODAY()</formula>
    </cfRule>
  </conditionalFormatting>
  <conditionalFormatting sqref="L54:L59">
    <cfRule type="expression" dxfId="252" priority="1167">
      <formula>$C54=TODAY()</formula>
    </cfRule>
  </conditionalFormatting>
  <conditionalFormatting sqref="L54:L59">
    <cfRule type="expression" dxfId="251" priority="1166">
      <formula>$C54=TODAY()</formula>
    </cfRule>
  </conditionalFormatting>
  <conditionalFormatting sqref="L54:L59">
    <cfRule type="expression" dxfId="250" priority="1165">
      <formula>$C54=TODAY()</formula>
    </cfRule>
  </conditionalFormatting>
  <conditionalFormatting sqref="L54:L59">
    <cfRule type="expression" dxfId="249" priority="1164">
      <formula>$C54=TODAY()</formula>
    </cfRule>
  </conditionalFormatting>
  <conditionalFormatting sqref="L54:L59">
    <cfRule type="expression" dxfId="248" priority="1163">
      <formula>$C54=TODAY()</formula>
    </cfRule>
  </conditionalFormatting>
  <conditionalFormatting sqref="L54:L59">
    <cfRule type="expression" dxfId="247" priority="1162">
      <formula>$C54=TODAY()</formula>
    </cfRule>
  </conditionalFormatting>
  <conditionalFormatting sqref="L54:L59">
    <cfRule type="expression" dxfId="246" priority="1161">
      <formula>$C54=TODAY()</formula>
    </cfRule>
  </conditionalFormatting>
  <conditionalFormatting sqref="L54:L59">
    <cfRule type="expression" dxfId="245" priority="1160">
      <formula>$C54=TODAY()</formula>
    </cfRule>
  </conditionalFormatting>
  <conditionalFormatting sqref="L54:L59">
    <cfRule type="expression" dxfId="244" priority="1159">
      <formula>$C54=TODAY()</formula>
    </cfRule>
  </conditionalFormatting>
  <conditionalFormatting sqref="L54:L59">
    <cfRule type="expression" dxfId="243" priority="1158">
      <formula>$C54=TODAY()</formula>
    </cfRule>
  </conditionalFormatting>
  <conditionalFormatting sqref="L54:L59">
    <cfRule type="expression" dxfId="242" priority="1157">
      <formula>$C54=TODAY()</formula>
    </cfRule>
  </conditionalFormatting>
  <conditionalFormatting sqref="L54:L59">
    <cfRule type="expression" dxfId="241" priority="1156">
      <formula>$C54=TODAY()</formula>
    </cfRule>
  </conditionalFormatting>
  <conditionalFormatting sqref="L54:L59">
    <cfRule type="expression" dxfId="240" priority="1155">
      <formula>$C54=TODAY()</formula>
    </cfRule>
  </conditionalFormatting>
  <conditionalFormatting sqref="L54:L59">
    <cfRule type="expression" dxfId="239" priority="1154">
      <formula>$C54=TODAY()</formula>
    </cfRule>
  </conditionalFormatting>
  <conditionalFormatting sqref="L54:L59">
    <cfRule type="expression" dxfId="238" priority="1153">
      <formula>$C54=TODAY()</formula>
    </cfRule>
  </conditionalFormatting>
  <conditionalFormatting sqref="L54:L59">
    <cfRule type="expression" dxfId="237" priority="1152">
      <formula>$C54=TODAY()</formula>
    </cfRule>
  </conditionalFormatting>
  <conditionalFormatting sqref="L54:L59">
    <cfRule type="expression" dxfId="236" priority="1151">
      <formula>$C54=TODAY()</formula>
    </cfRule>
  </conditionalFormatting>
  <conditionalFormatting sqref="L54:L59">
    <cfRule type="expression" dxfId="235" priority="1150">
      <formula>$C54=TODAY()</formula>
    </cfRule>
  </conditionalFormatting>
  <conditionalFormatting sqref="L54:L59">
    <cfRule type="expression" dxfId="234" priority="1149">
      <formula>$C54=TODAY()</formula>
    </cfRule>
  </conditionalFormatting>
  <conditionalFormatting sqref="L54:L59">
    <cfRule type="expression" dxfId="233" priority="1148">
      <formula>$C54=TODAY()</formula>
    </cfRule>
  </conditionalFormatting>
  <conditionalFormatting sqref="L54:L59">
    <cfRule type="expression" dxfId="232" priority="1147">
      <formula>$C54=TODAY()</formula>
    </cfRule>
  </conditionalFormatting>
  <conditionalFormatting sqref="L54:L59">
    <cfRule type="expression" dxfId="231" priority="1146">
      <formula>$C54=TODAY()</formula>
    </cfRule>
  </conditionalFormatting>
  <conditionalFormatting sqref="L54:L59">
    <cfRule type="expression" dxfId="230" priority="1145">
      <formula>$C54=TODAY()</formula>
    </cfRule>
  </conditionalFormatting>
  <conditionalFormatting sqref="L54:L59">
    <cfRule type="expression" dxfId="229" priority="1144">
      <formula>$C54=TODAY()</formula>
    </cfRule>
  </conditionalFormatting>
  <conditionalFormatting sqref="L54:L59">
    <cfRule type="expression" dxfId="228" priority="1143">
      <formula>$C54=TODAY()</formula>
    </cfRule>
  </conditionalFormatting>
  <conditionalFormatting sqref="L54:L59">
    <cfRule type="expression" dxfId="227" priority="1142">
      <formula>$C54=TODAY()</formula>
    </cfRule>
  </conditionalFormatting>
  <conditionalFormatting sqref="L54:L59">
    <cfRule type="expression" dxfId="226" priority="1141">
      <formula>$C54=TODAY()</formula>
    </cfRule>
  </conditionalFormatting>
  <conditionalFormatting sqref="L54:L59">
    <cfRule type="expression" dxfId="225" priority="1140">
      <formula>$C54=TODAY()</formula>
    </cfRule>
  </conditionalFormatting>
  <conditionalFormatting sqref="L54:L59">
    <cfRule type="expression" dxfId="224" priority="1139">
      <formula>$C54=TODAY()</formula>
    </cfRule>
  </conditionalFormatting>
  <conditionalFormatting sqref="L54:L59">
    <cfRule type="expression" dxfId="223" priority="1138">
      <formula>$C54=TODAY()</formula>
    </cfRule>
  </conditionalFormatting>
  <conditionalFormatting sqref="L54:L59">
    <cfRule type="expression" dxfId="222" priority="1137">
      <formula>$C54=TODAY()</formula>
    </cfRule>
  </conditionalFormatting>
  <conditionalFormatting sqref="L56:L59">
    <cfRule type="expression" dxfId="221" priority="1136">
      <formula>$C56=TODAY()</formula>
    </cfRule>
  </conditionalFormatting>
  <conditionalFormatting sqref="L56:L59">
    <cfRule type="expression" dxfId="220" priority="1135">
      <formula>$C56=TODAY()</formula>
    </cfRule>
  </conditionalFormatting>
  <conditionalFormatting sqref="L54:L59">
    <cfRule type="expression" dxfId="219" priority="1134">
      <formula>$C54=TODAY()</formula>
    </cfRule>
  </conditionalFormatting>
  <conditionalFormatting sqref="L54:L59">
    <cfRule type="expression" dxfId="218" priority="1133">
      <formula>$C54=TODAY()</formula>
    </cfRule>
  </conditionalFormatting>
  <conditionalFormatting sqref="L54:L59">
    <cfRule type="expression" dxfId="217" priority="1132">
      <formula>$C54=TODAY()</formula>
    </cfRule>
  </conditionalFormatting>
  <conditionalFormatting sqref="L54:L59">
    <cfRule type="expression" dxfId="216" priority="1131">
      <formula>$C54=TODAY()</formula>
    </cfRule>
  </conditionalFormatting>
  <conditionalFormatting sqref="L54:L59">
    <cfRule type="expression" dxfId="215" priority="1130">
      <formula>$C54=TODAY()</formula>
    </cfRule>
  </conditionalFormatting>
  <conditionalFormatting sqref="L54:L59">
    <cfRule type="expression" dxfId="214" priority="1129">
      <formula>$C54=TODAY()</formula>
    </cfRule>
  </conditionalFormatting>
  <conditionalFormatting sqref="L54:L59">
    <cfRule type="expression" dxfId="213" priority="1128">
      <formula>$C54=TODAY()</formula>
    </cfRule>
  </conditionalFormatting>
  <conditionalFormatting sqref="L54:L59">
    <cfRule type="expression" dxfId="212" priority="1127">
      <formula>$C54=TODAY()</formula>
    </cfRule>
  </conditionalFormatting>
  <conditionalFormatting sqref="L54:L59">
    <cfRule type="expression" dxfId="211" priority="1126">
      <formula>$C54=TODAY()</formula>
    </cfRule>
  </conditionalFormatting>
  <conditionalFormatting sqref="L54:L59">
    <cfRule type="expression" dxfId="210" priority="1125">
      <formula>$C54=TODAY()</formula>
    </cfRule>
  </conditionalFormatting>
  <conditionalFormatting sqref="L65:L70">
    <cfRule type="expression" dxfId="209" priority="1124">
      <formula>$C65=TODAY()</formula>
    </cfRule>
  </conditionalFormatting>
  <conditionalFormatting sqref="L65:L70">
    <cfRule type="expression" dxfId="208" priority="1123">
      <formula>$C65=TODAY()</formula>
    </cfRule>
  </conditionalFormatting>
  <conditionalFormatting sqref="L67:L70">
    <cfRule type="expression" dxfId="207" priority="1122">
      <formula>$C67=TODAY()</formula>
    </cfRule>
  </conditionalFormatting>
  <conditionalFormatting sqref="L67:L70">
    <cfRule type="expression" dxfId="206" priority="1121">
      <formula>$C67=TODAY()</formula>
    </cfRule>
  </conditionalFormatting>
  <conditionalFormatting sqref="L65:L70">
    <cfRule type="expression" dxfId="205" priority="1120">
      <formula>$C65=TODAY()</formula>
    </cfRule>
  </conditionalFormatting>
  <conditionalFormatting sqref="L65:L70">
    <cfRule type="expression" dxfId="204" priority="1119">
      <formula>$C65=TODAY()</formula>
    </cfRule>
  </conditionalFormatting>
  <conditionalFormatting sqref="L65:L70">
    <cfRule type="expression" dxfId="203" priority="1118">
      <formula>$C65=TODAY()</formula>
    </cfRule>
  </conditionalFormatting>
  <conditionalFormatting sqref="L65:L70">
    <cfRule type="expression" dxfId="202" priority="1117">
      <formula>$C65=TODAY()</formula>
    </cfRule>
  </conditionalFormatting>
  <conditionalFormatting sqref="L65:L70">
    <cfRule type="expression" dxfId="201" priority="1116">
      <formula>$C65=TODAY()</formula>
    </cfRule>
  </conditionalFormatting>
  <conditionalFormatting sqref="L65:L70">
    <cfRule type="expression" dxfId="200" priority="1115">
      <formula>$C65=TODAY()</formula>
    </cfRule>
  </conditionalFormatting>
  <conditionalFormatting sqref="L65:L70">
    <cfRule type="expression" dxfId="199" priority="1114">
      <formula>$C65=TODAY()</formula>
    </cfRule>
  </conditionalFormatting>
  <conditionalFormatting sqref="L65:L70">
    <cfRule type="expression" dxfId="198" priority="1113">
      <formula>$C65=TODAY()</formula>
    </cfRule>
  </conditionalFormatting>
  <conditionalFormatting sqref="L65:L70">
    <cfRule type="expression" dxfId="197" priority="1112">
      <formula>$C65=TODAY()</formula>
    </cfRule>
  </conditionalFormatting>
  <conditionalFormatting sqref="L65:L70">
    <cfRule type="expression" dxfId="196" priority="1111">
      <formula>$C65=TODAY()</formula>
    </cfRule>
  </conditionalFormatting>
  <conditionalFormatting sqref="L65:L70">
    <cfRule type="expression" dxfId="195" priority="1110">
      <formula>$C65=TODAY()</formula>
    </cfRule>
  </conditionalFormatting>
  <conditionalFormatting sqref="L65:L70">
    <cfRule type="expression" dxfId="194" priority="1109">
      <formula>$C65=TODAY()</formula>
    </cfRule>
  </conditionalFormatting>
  <conditionalFormatting sqref="L65:L70">
    <cfRule type="expression" dxfId="193" priority="1108">
      <formula>$C65=TODAY()</formula>
    </cfRule>
  </conditionalFormatting>
  <conditionalFormatting sqref="L65:L70">
    <cfRule type="expression" dxfId="192" priority="1107">
      <formula>$C65=TODAY()</formula>
    </cfRule>
  </conditionalFormatting>
  <conditionalFormatting sqref="L65:L70">
    <cfRule type="expression" dxfId="191" priority="1106">
      <formula>$C65=TODAY()</formula>
    </cfRule>
  </conditionalFormatting>
  <conditionalFormatting sqref="L65:L70">
    <cfRule type="expression" dxfId="190" priority="1105">
      <formula>$C65=TODAY()</formula>
    </cfRule>
  </conditionalFormatting>
  <conditionalFormatting sqref="L67:L70">
    <cfRule type="expression" dxfId="189" priority="1104">
      <formula>$C67=TODAY()</formula>
    </cfRule>
  </conditionalFormatting>
  <conditionalFormatting sqref="L67:L70">
    <cfRule type="expression" dxfId="188" priority="1103">
      <formula>$C67=TODAY()</formula>
    </cfRule>
  </conditionalFormatting>
  <conditionalFormatting sqref="L67:L70">
    <cfRule type="expression" dxfId="187" priority="1102">
      <formula>$C67=TODAY()</formula>
    </cfRule>
  </conditionalFormatting>
  <conditionalFormatting sqref="L67:L70">
    <cfRule type="expression" dxfId="186" priority="1101">
      <formula>$C67=TODAY()</formula>
    </cfRule>
  </conditionalFormatting>
  <conditionalFormatting sqref="L65:L70">
    <cfRule type="expression" dxfId="185" priority="1100">
      <formula>$C65=TODAY()</formula>
    </cfRule>
  </conditionalFormatting>
  <conditionalFormatting sqref="L65:L70">
    <cfRule type="expression" dxfId="184" priority="1099">
      <formula>$C65=TODAY()</formula>
    </cfRule>
  </conditionalFormatting>
  <conditionalFormatting sqref="L65:L70">
    <cfRule type="expression" dxfId="183" priority="1098">
      <formula>$C65=TODAY()</formula>
    </cfRule>
  </conditionalFormatting>
  <conditionalFormatting sqref="L65:L70">
    <cfRule type="expression" dxfId="182" priority="1097">
      <formula>$C65=TODAY()</formula>
    </cfRule>
  </conditionalFormatting>
  <conditionalFormatting sqref="L65:L70">
    <cfRule type="expression" dxfId="181" priority="1096">
      <formula>$C65=TODAY()</formula>
    </cfRule>
  </conditionalFormatting>
  <conditionalFormatting sqref="L65:L70">
    <cfRule type="expression" dxfId="180" priority="1095">
      <formula>$C65=TODAY()</formula>
    </cfRule>
  </conditionalFormatting>
  <conditionalFormatting sqref="L65:L70">
    <cfRule type="expression" dxfId="179" priority="1094">
      <formula>$C65=TODAY()</formula>
    </cfRule>
  </conditionalFormatting>
  <conditionalFormatting sqref="L65:L70">
    <cfRule type="expression" dxfId="178" priority="1093">
      <formula>$C65=TODAY()</formula>
    </cfRule>
  </conditionalFormatting>
  <conditionalFormatting sqref="L65:L70">
    <cfRule type="expression" dxfId="177" priority="1092">
      <formula>$C65=TODAY()</formula>
    </cfRule>
  </conditionalFormatting>
  <conditionalFormatting sqref="L65:L70">
    <cfRule type="expression" dxfId="176" priority="1091">
      <formula>$C65=TODAY()</formula>
    </cfRule>
  </conditionalFormatting>
  <conditionalFormatting sqref="L65:L70">
    <cfRule type="expression" dxfId="175" priority="1090">
      <formula>$C65=TODAY()</formula>
    </cfRule>
  </conditionalFormatting>
  <conditionalFormatting sqref="L65:L70">
    <cfRule type="expression" dxfId="174" priority="1089">
      <formula>$C65=TODAY()</formula>
    </cfRule>
  </conditionalFormatting>
  <conditionalFormatting sqref="L65:L70">
    <cfRule type="expression" dxfId="173" priority="1088">
      <formula>$C65=TODAY()</formula>
    </cfRule>
  </conditionalFormatting>
  <conditionalFormatting sqref="L65:L70">
    <cfRule type="expression" dxfId="172" priority="1087">
      <formula>$C65=TODAY()</formula>
    </cfRule>
  </conditionalFormatting>
  <conditionalFormatting sqref="L65:L70">
    <cfRule type="expression" dxfId="171" priority="1086">
      <formula>$C65=TODAY()</formula>
    </cfRule>
  </conditionalFormatting>
  <conditionalFormatting sqref="L65:L70">
    <cfRule type="expression" dxfId="170" priority="1085">
      <formula>$C65=TODAY()</formula>
    </cfRule>
  </conditionalFormatting>
  <conditionalFormatting sqref="L65:L70">
    <cfRule type="expression" dxfId="169" priority="1084">
      <formula>$C65=TODAY()</formula>
    </cfRule>
  </conditionalFormatting>
  <conditionalFormatting sqref="L65:L70">
    <cfRule type="expression" dxfId="168" priority="1083">
      <formula>$C65=TODAY()</formula>
    </cfRule>
  </conditionalFormatting>
  <conditionalFormatting sqref="L65:L70">
    <cfRule type="expression" dxfId="167" priority="1082">
      <formula>$C65=TODAY()</formula>
    </cfRule>
  </conditionalFormatting>
  <conditionalFormatting sqref="L65:L70">
    <cfRule type="expression" dxfId="166" priority="1081">
      <formula>$C65=TODAY()</formula>
    </cfRule>
  </conditionalFormatting>
  <conditionalFormatting sqref="L65:L70">
    <cfRule type="expression" dxfId="165" priority="1080">
      <formula>$C65=TODAY()</formula>
    </cfRule>
  </conditionalFormatting>
  <conditionalFormatting sqref="L65:L70">
    <cfRule type="expression" dxfId="164" priority="1079">
      <formula>$C65=TODAY()</formula>
    </cfRule>
  </conditionalFormatting>
  <conditionalFormatting sqref="L65:L70">
    <cfRule type="expression" dxfId="163" priority="1078">
      <formula>$C65=TODAY()</formula>
    </cfRule>
  </conditionalFormatting>
  <conditionalFormatting sqref="L65:L70">
    <cfRule type="expression" dxfId="162" priority="1077">
      <formula>$C65=TODAY()</formula>
    </cfRule>
  </conditionalFormatting>
  <conditionalFormatting sqref="L65:L70">
    <cfRule type="expression" dxfId="161" priority="1076">
      <formula>$C65=TODAY()</formula>
    </cfRule>
  </conditionalFormatting>
  <conditionalFormatting sqref="L65:L70">
    <cfRule type="expression" dxfId="160" priority="1075">
      <formula>$C65=TODAY()</formula>
    </cfRule>
  </conditionalFormatting>
  <conditionalFormatting sqref="L65:L70">
    <cfRule type="expression" dxfId="159" priority="1074">
      <formula>$C65=TODAY()</formula>
    </cfRule>
  </conditionalFormatting>
  <conditionalFormatting sqref="L65:L70">
    <cfRule type="expression" dxfId="158" priority="1073">
      <formula>$C65=TODAY()</formula>
    </cfRule>
  </conditionalFormatting>
  <conditionalFormatting sqref="L65:L70">
    <cfRule type="expression" dxfId="157" priority="1072">
      <formula>$C65=TODAY()</formula>
    </cfRule>
  </conditionalFormatting>
  <conditionalFormatting sqref="L65:L70">
    <cfRule type="expression" dxfId="156" priority="1071">
      <formula>$C65=TODAY()</formula>
    </cfRule>
  </conditionalFormatting>
  <conditionalFormatting sqref="L65:L70">
    <cfRule type="expression" dxfId="155" priority="1070">
      <formula>$C65=TODAY()</formula>
    </cfRule>
  </conditionalFormatting>
  <conditionalFormatting sqref="L65:L70">
    <cfRule type="expression" dxfId="154" priority="1069">
      <formula>$C65=TODAY()</formula>
    </cfRule>
  </conditionalFormatting>
  <conditionalFormatting sqref="L65:L70">
    <cfRule type="expression" dxfId="153" priority="1068">
      <formula>$C65=TODAY()</formula>
    </cfRule>
  </conditionalFormatting>
  <conditionalFormatting sqref="L65:L70">
    <cfRule type="expression" dxfId="152" priority="1067">
      <formula>$C65=TODAY()</formula>
    </cfRule>
  </conditionalFormatting>
  <conditionalFormatting sqref="L65:L70">
    <cfRule type="expression" dxfId="151" priority="1066">
      <formula>$C65=TODAY()</formula>
    </cfRule>
  </conditionalFormatting>
  <conditionalFormatting sqref="L65:L70">
    <cfRule type="expression" dxfId="150" priority="1065">
      <formula>$C65=TODAY()</formula>
    </cfRule>
  </conditionalFormatting>
  <conditionalFormatting sqref="L65:L70">
    <cfRule type="expression" dxfId="149" priority="1064">
      <formula>$C65=TODAY()</formula>
    </cfRule>
  </conditionalFormatting>
  <conditionalFormatting sqref="L65:L70">
    <cfRule type="expression" dxfId="148" priority="1063">
      <formula>$C65=TODAY()</formula>
    </cfRule>
  </conditionalFormatting>
  <conditionalFormatting sqref="L65:L70">
    <cfRule type="expression" dxfId="147" priority="1062">
      <formula>$C65=TODAY()</formula>
    </cfRule>
  </conditionalFormatting>
  <conditionalFormatting sqref="L65:L70">
    <cfRule type="expression" dxfId="146" priority="1061">
      <formula>$C65=TODAY()</formula>
    </cfRule>
  </conditionalFormatting>
  <conditionalFormatting sqref="L65:L70">
    <cfRule type="expression" dxfId="145" priority="1060">
      <formula>$C65=TODAY()</formula>
    </cfRule>
  </conditionalFormatting>
  <conditionalFormatting sqref="L65:L70">
    <cfRule type="expression" dxfId="144" priority="1059">
      <formula>$C65=TODAY()</formula>
    </cfRule>
  </conditionalFormatting>
  <conditionalFormatting sqref="L65:L70">
    <cfRule type="expression" dxfId="143" priority="1058">
      <formula>$C65=TODAY()</formula>
    </cfRule>
  </conditionalFormatting>
  <conditionalFormatting sqref="L65:L70">
    <cfRule type="expression" dxfId="142" priority="1057">
      <formula>$C65=TODAY()</formula>
    </cfRule>
  </conditionalFormatting>
  <conditionalFormatting sqref="L65:L70">
    <cfRule type="expression" dxfId="141" priority="1056">
      <formula>$C65=TODAY()</formula>
    </cfRule>
  </conditionalFormatting>
  <conditionalFormatting sqref="L65:L70">
    <cfRule type="expression" dxfId="140" priority="1055">
      <formula>$C65=TODAY()</formula>
    </cfRule>
  </conditionalFormatting>
  <conditionalFormatting sqref="L65:L70">
    <cfRule type="expression" dxfId="139" priority="1054">
      <formula>$C65=TODAY()</formula>
    </cfRule>
  </conditionalFormatting>
  <conditionalFormatting sqref="L65:L70">
    <cfRule type="expression" dxfId="138" priority="1053">
      <formula>$C65=TODAY()</formula>
    </cfRule>
  </conditionalFormatting>
  <conditionalFormatting sqref="L65:L70">
    <cfRule type="expression" dxfId="137" priority="1052">
      <formula>$C65=TODAY()</formula>
    </cfRule>
  </conditionalFormatting>
  <conditionalFormatting sqref="L65:L70">
    <cfRule type="expression" dxfId="136" priority="1051">
      <formula>$C65=TODAY()</formula>
    </cfRule>
  </conditionalFormatting>
  <conditionalFormatting sqref="L65:L70">
    <cfRule type="expression" dxfId="135" priority="1050">
      <formula>$C65=TODAY()</formula>
    </cfRule>
  </conditionalFormatting>
  <conditionalFormatting sqref="L65:L70">
    <cfRule type="expression" dxfId="134" priority="1049">
      <formula>$C65=TODAY()</formula>
    </cfRule>
  </conditionalFormatting>
  <conditionalFormatting sqref="L65:L70">
    <cfRule type="expression" dxfId="133" priority="1048">
      <formula>$C65=TODAY()</formula>
    </cfRule>
  </conditionalFormatting>
  <conditionalFormatting sqref="L65:L70">
    <cfRule type="expression" dxfId="132" priority="1047">
      <formula>$C65=TODAY()</formula>
    </cfRule>
  </conditionalFormatting>
  <conditionalFormatting sqref="L65:L70">
    <cfRule type="expression" dxfId="131" priority="1046">
      <formula>$C65=TODAY()</formula>
    </cfRule>
  </conditionalFormatting>
  <conditionalFormatting sqref="L65:L70">
    <cfRule type="expression" dxfId="130" priority="1045">
      <formula>$C65=TODAY()</formula>
    </cfRule>
  </conditionalFormatting>
  <conditionalFormatting sqref="L65:L70">
    <cfRule type="expression" dxfId="129" priority="1044">
      <formula>$C65=TODAY()</formula>
    </cfRule>
  </conditionalFormatting>
  <conditionalFormatting sqref="L65:L70">
    <cfRule type="expression" dxfId="128" priority="1043">
      <formula>$C65=TODAY()</formula>
    </cfRule>
  </conditionalFormatting>
  <conditionalFormatting sqref="L65:L70">
    <cfRule type="expression" dxfId="127" priority="1042">
      <formula>$C65=TODAY()</formula>
    </cfRule>
  </conditionalFormatting>
  <conditionalFormatting sqref="L65:L70">
    <cfRule type="expression" dxfId="126" priority="1041">
      <formula>$C65=TODAY()</formula>
    </cfRule>
  </conditionalFormatting>
  <conditionalFormatting sqref="L65:L70">
    <cfRule type="expression" dxfId="125" priority="1040">
      <formula>$C65=TODAY()</formula>
    </cfRule>
  </conditionalFormatting>
  <conditionalFormatting sqref="L65:L70">
    <cfRule type="expression" dxfId="124" priority="1039">
      <formula>$C65=TODAY()</formula>
    </cfRule>
  </conditionalFormatting>
  <conditionalFormatting sqref="L65:L70">
    <cfRule type="expression" dxfId="123" priority="1038">
      <formula>$C65=TODAY()</formula>
    </cfRule>
  </conditionalFormatting>
  <conditionalFormatting sqref="L65:L70">
    <cfRule type="expression" dxfId="122" priority="1037">
      <formula>$C65=TODAY()</formula>
    </cfRule>
  </conditionalFormatting>
  <conditionalFormatting sqref="L65:L70">
    <cfRule type="expression" dxfId="121" priority="1036">
      <formula>$C65=TODAY()</formula>
    </cfRule>
  </conditionalFormatting>
  <conditionalFormatting sqref="L65:L70">
    <cfRule type="expression" dxfId="120" priority="1035">
      <formula>$C65=TODAY()</formula>
    </cfRule>
  </conditionalFormatting>
  <conditionalFormatting sqref="L65:L70">
    <cfRule type="expression" dxfId="119" priority="1034">
      <formula>$C65=TODAY()</formula>
    </cfRule>
  </conditionalFormatting>
  <conditionalFormatting sqref="L65:L70">
    <cfRule type="expression" dxfId="118" priority="1033">
      <formula>$C65=TODAY()</formula>
    </cfRule>
  </conditionalFormatting>
  <conditionalFormatting sqref="L65:L70">
    <cfRule type="expression" dxfId="117" priority="1032">
      <formula>$C65=TODAY()</formula>
    </cfRule>
  </conditionalFormatting>
  <conditionalFormatting sqref="L65:L70">
    <cfRule type="expression" dxfId="116" priority="1031">
      <formula>$C65=TODAY()</formula>
    </cfRule>
  </conditionalFormatting>
  <conditionalFormatting sqref="L65:L70">
    <cfRule type="expression" dxfId="115" priority="1030">
      <formula>$C65=TODAY()</formula>
    </cfRule>
  </conditionalFormatting>
  <conditionalFormatting sqref="L65:L70">
    <cfRule type="expression" dxfId="114" priority="1029">
      <formula>$C65=TODAY()</formula>
    </cfRule>
  </conditionalFormatting>
  <conditionalFormatting sqref="L65:L70">
    <cfRule type="expression" dxfId="113" priority="1028">
      <formula>$C65=TODAY()</formula>
    </cfRule>
  </conditionalFormatting>
  <conditionalFormatting sqref="L65:L70">
    <cfRule type="expression" dxfId="112" priority="1027">
      <formula>$C65=TODAY()</formula>
    </cfRule>
  </conditionalFormatting>
  <conditionalFormatting sqref="L65:L70">
    <cfRule type="expression" dxfId="111" priority="1026">
      <formula>$C65=TODAY()</formula>
    </cfRule>
  </conditionalFormatting>
  <conditionalFormatting sqref="L65:L70">
    <cfRule type="expression" dxfId="110" priority="1025">
      <formula>$C65=TODAY()</formula>
    </cfRule>
  </conditionalFormatting>
  <conditionalFormatting sqref="L65:L70">
    <cfRule type="expression" dxfId="109" priority="1024">
      <formula>$C65=TODAY()</formula>
    </cfRule>
  </conditionalFormatting>
  <conditionalFormatting sqref="L65:L70">
    <cfRule type="expression" dxfId="108" priority="1023">
      <formula>$C65=TODAY()</formula>
    </cfRule>
  </conditionalFormatting>
  <conditionalFormatting sqref="L65:L70">
    <cfRule type="expression" dxfId="107" priority="1022">
      <formula>$C65=TODAY()</formula>
    </cfRule>
  </conditionalFormatting>
  <conditionalFormatting sqref="L65:L70">
    <cfRule type="expression" dxfId="106" priority="1021">
      <formula>$C65=TODAY()</formula>
    </cfRule>
  </conditionalFormatting>
  <conditionalFormatting sqref="L65:L70">
    <cfRule type="expression" dxfId="105" priority="1020">
      <formula>$C65=TODAY()</formula>
    </cfRule>
  </conditionalFormatting>
  <conditionalFormatting sqref="L65:L70">
    <cfRule type="expression" dxfId="104" priority="1019">
      <formula>$C65=TODAY()</formula>
    </cfRule>
  </conditionalFormatting>
  <conditionalFormatting sqref="L65:L70">
    <cfRule type="expression" dxfId="103" priority="1018">
      <formula>$C65=TODAY()</formula>
    </cfRule>
  </conditionalFormatting>
  <conditionalFormatting sqref="L65:L70">
    <cfRule type="expression" dxfId="102" priority="1017">
      <formula>$C65=TODAY()</formula>
    </cfRule>
  </conditionalFormatting>
  <conditionalFormatting sqref="L65:L70">
    <cfRule type="expression" dxfId="101" priority="1016">
      <formula>$C65=TODAY()</formula>
    </cfRule>
  </conditionalFormatting>
  <conditionalFormatting sqref="L65:L70">
    <cfRule type="expression" dxfId="100" priority="1015">
      <formula>$C65=TODAY()</formula>
    </cfRule>
  </conditionalFormatting>
  <conditionalFormatting sqref="L65:L70">
    <cfRule type="expression" dxfId="99" priority="1014">
      <formula>$C65=TODAY()</formula>
    </cfRule>
  </conditionalFormatting>
  <conditionalFormatting sqref="L65:L70">
    <cfRule type="expression" dxfId="98" priority="1013">
      <formula>$C65=TODAY()</formula>
    </cfRule>
  </conditionalFormatting>
  <conditionalFormatting sqref="L67:L70">
    <cfRule type="expression" dxfId="97" priority="1012">
      <formula>$C67=TODAY()</formula>
    </cfRule>
  </conditionalFormatting>
  <conditionalFormatting sqref="L67:L70">
    <cfRule type="expression" dxfId="96" priority="1011">
      <formula>$C67=TODAY()</formula>
    </cfRule>
  </conditionalFormatting>
  <conditionalFormatting sqref="L65:L70">
    <cfRule type="expression" dxfId="95" priority="1010">
      <formula>$C65=TODAY()</formula>
    </cfRule>
  </conditionalFormatting>
  <conditionalFormatting sqref="L65:L70">
    <cfRule type="expression" dxfId="94" priority="1009">
      <formula>$C65=TODAY()</formula>
    </cfRule>
  </conditionalFormatting>
  <conditionalFormatting sqref="L65:L70">
    <cfRule type="expression" dxfId="93" priority="1008">
      <formula>$C65=TODAY()</formula>
    </cfRule>
  </conditionalFormatting>
  <conditionalFormatting sqref="L65:L70">
    <cfRule type="expression" dxfId="92" priority="1007">
      <formula>$C65=TODAY()</formula>
    </cfRule>
  </conditionalFormatting>
  <conditionalFormatting sqref="L65:L70">
    <cfRule type="expression" dxfId="91" priority="1006">
      <formula>$C65=TODAY()</formula>
    </cfRule>
  </conditionalFormatting>
  <conditionalFormatting sqref="L65:L70">
    <cfRule type="expression" dxfId="90" priority="1005">
      <formula>$C65=TODAY()</formula>
    </cfRule>
  </conditionalFormatting>
  <conditionalFormatting sqref="L65:L70">
    <cfRule type="expression" dxfId="89" priority="1004">
      <formula>$C65=TODAY()</formula>
    </cfRule>
  </conditionalFormatting>
  <conditionalFormatting sqref="L65:L70">
    <cfRule type="expression" dxfId="88" priority="1003">
      <formula>$C65=TODAY()</formula>
    </cfRule>
  </conditionalFormatting>
  <conditionalFormatting sqref="L65:L70">
    <cfRule type="expression" dxfId="87" priority="1002">
      <formula>$C65=TODAY()</formula>
    </cfRule>
  </conditionalFormatting>
  <conditionalFormatting sqref="L65:L70">
    <cfRule type="expression" dxfId="86" priority="1001">
      <formula>$C65=TODAY()</formula>
    </cfRule>
  </conditionalFormatting>
  <conditionalFormatting sqref="I6:L6">
    <cfRule type="cellIs" dxfId="85" priority="999" operator="equal">
      <formula>"GRILLE COMPLETE"</formula>
    </cfRule>
    <cfRule type="cellIs" dxfId="84" priority="1000" operator="equal">
      <formula>"GRILLE INCOMPLETE"</formula>
    </cfRule>
  </conditionalFormatting>
  <conditionalFormatting sqref="C21:D26">
    <cfRule type="expression" dxfId="83" priority="998">
      <formula>$C21=TODAY()</formula>
    </cfRule>
  </conditionalFormatting>
  <conditionalFormatting sqref="C21:D26">
    <cfRule type="expression" dxfId="82" priority="997">
      <formula>$C21=TODAY()</formula>
    </cfRule>
  </conditionalFormatting>
  <conditionalFormatting sqref="D21:D26">
    <cfRule type="expression" dxfId="81" priority="996">
      <formula>$C21=TODAY()</formula>
    </cfRule>
  </conditionalFormatting>
  <conditionalFormatting sqref="D21:D26">
    <cfRule type="expression" dxfId="80" priority="995">
      <formula>$C21=TODAY()</formula>
    </cfRule>
  </conditionalFormatting>
  <conditionalFormatting sqref="C32:D37">
    <cfRule type="expression" dxfId="79" priority="994">
      <formula>$C32=TODAY()</formula>
    </cfRule>
  </conditionalFormatting>
  <conditionalFormatting sqref="C32:D37">
    <cfRule type="expression" dxfId="78" priority="993">
      <formula>$C32=TODAY()</formula>
    </cfRule>
  </conditionalFormatting>
  <conditionalFormatting sqref="D32:D37">
    <cfRule type="expression" dxfId="77" priority="992">
      <formula>$C32=TODAY()</formula>
    </cfRule>
  </conditionalFormatting>
  <conditionalFormatting sqref="D32:D37">
    <cfRule type="expression" dxfId="76" priority="991">
      <formula>$C32=TODAY()</formula>
    </cfRule>
  </conditionalFormatting>
  <conditionalFormatting sqref="C43:D48">
    <cfRule type="expression" dxfId="75" priority="990">
      <formula>$C43=TODAY()</formula>
    </cfRule>
  </conditionalFormatting>
  <conditionalFormatting sqref="C43:D48">
    <cfRule type="expression" dxfId="74" priority="989">
      <formula>$C43=TODAY()</formula>
    </cfRule>
  </conditionalFormatting>
  <conditionalFormatting sqref="D43:D48">
    <cfRule type="expression" dxfId="73" priority="988">
      <formula>$C43=TODAY()</formula>
    </cfRule>
  </conditionalFormatting>
  <conditionalFormatting sqref="D43:D48">
    <cfRule type="expression" dxfId="72" priority="987">
      <formula>$C43=TODAY()</formula>
    </cfRule>
  </conditionalFormatting>
  <conditionalFormatting sqref="C54:D59">
    <cfRule type="expression" dxfId="71" priority="986">
      <formula>$C54=TODAY()</formula>
    </cfRule>
  </conditionalFormatting>
  <conditionalFormatting sqref="C54:D59">
    <cfRule type="expression" dxfId="70" priority="985">
      <formula>$C54=TODAY()</formula>
    </cfRule>
  </conditionalFormatting>
  <conditionalFormatting sqref="D54:D59">
    <cfRule type="expression" dxfId="69" priority="984">
      <formula>$C54=TODAY()</formula>
    </cfRule>
  </conditionalFormatting>
  <conditionalFormatting sqref="D54:D59">
    <cfRule type="expression" dxfId="68" priority="983">
      <formula>$C54=TODAY()</formula>
    </cfRule>
  </conditionalFormatting>
  <conditionalFormatting sqref="C65:D70">
    <cfRule type="expression" dxfId="67" priority="982">
      <formula>$C65=TODAY()</formula>
    </cfRule>
  </conditionalFormatting>
  <conditionalFormatting sqref="C65:D70">
    <cfRule type="expression" dxfId="66" priority="981">
      <formula>$C65=TODAY()</formula>
    </cfRule>
  </conditionalFormatting>
  <conditionalFormatting sqref="D65:D70">
    <cfRule type="expression" dxfId="65" priority="980">
      <formula>$C65=TODAY()</formula>
    </cfRule>
  </conditionalFormatting>
  <conditionalFormatting sqref="D65:D70">
    <cfRule type="expression" dxfId="64" priority="979">
      <formula>$C65=TODAY()</formula>
    </cfRule>
  </conditionalFormatting>
  <conditionalFormatting sqref="AD26:AD29">
    <cfRule type="expression" dxfId="63" priority="46">
      <formula>$U26&lt;&gt;""</formula>
    </cfRule>
  </conditionalFormatting>
  <conditionalFormatting sqref="AD37:AD40">
    <cfRule type="expression" dxfId="62" priority="45">
      <formula>$U37&lt;&gt;""</formula>
    </cfRule>
  </conditionalFormatting>
  <conditionalFormatting sqref="AD48:AD51">
    <cfRule type="expression" dxfId="61" priority="44">
      <formula>$U48&lt;&gt;""</formula>
    </cfRule>
  </conditionalFormatting>
  <conditionalFormatting sqref="AD59:AD62">
    <cfRule type="expression" dxfId="60" priority="43">
      <formula>$U59&lt;&gt;""</formula>
    </cfRule>
  </conditionalFormatting>
  <conditionalFormatting sqref="AD106:AD107">
    <cfRule type="expression" dxfId="59" priority="42">
      <formula>$U106&lt;&gt;""</formula>
    </cfRule>
  </conditionalFormatting>
  <conditionalFormatting sqref="AD103:AD105">
    <cfRule type="expression" dxfId="58" priority="41">
      <formula>$U103&lt;&gt;""</formula>
    </cfRule>
  </conditionalFormatting>
  <conditionalFormatting sqref="AD102">
    <cfRule type="expression" dxfId="57" priority="40">
      <formula>$U102&lt;&gt;""</formula>
    </cfRule>
  </conditionalFormatting>
  <conditionalFormatting sqref="N77:N82">
    <cfRule type="expression" dxfId="56" priority="39">
      <formula>$I77&lt;&gt;""</formula>
    </cfRule>
  </conditionalFormatting>
  <conditionalFormatting sqref="M10:M15">
    <cfRule type="expression" dxfId="55" priority="38">
      <formula>$J10&gt;$K10</formula>
    </cfRule>
  </conditionalFormatting>
  <conditionalFormatting sqref="N10:N15">
    <cfRule type="expression" dxfId="54" priority="37">
      <formula>AND($J10=$K10,$J10&lt;&gt;"")</formula>
    </cfRule>
  </conditionalFormatting>
  <conditionalFormatting sqref="O10:O15">
    <cfRule type="expression" dxfId="53" priority="36">
      <formula>$K10&gt;$J10</formula>
    </cfRule>
  </conditionalFormatting>
  <conditionalFormatting sqref="M10:M15">
    <cfRule type="expression" dxfId="52" priority="35">
      <formula>$J10&gt;$K10</formula>
    </cfRule>
  </conditionalFormatting>
  <conditionalFormatting sqref="N10:N15">
    <cfRule type="expression" dxfId="51" priority="34">
      <formula>AND($J10=$K10,$J10&lt;&gt;"")</formula>
    </cfRule>
  </conditionalFormatting>
  <conditionalFormatting sqref="O10:O15">
    <cfRule type="expression" dxfId="50" priority="33">
      <formula>$K10&gt;$J10</formula>
    </cfRule>
  </conditionalFormatting>
  <conditionalFormatting sqref="M21:M26">
    <cfRule type="expression" dxfId="49" priority="32">
      <formula>$J21&gt;$K21</formula>
    </cfRule>
  </conditionalFormatting>
  <conditionalFormatting sqref="N21:N26">
    <cfRule type="expression" dxfId="48" priority="31">
      <formula>AND($J21=$K21,$J21&lt;&gt;"")</formula>
    </cfRule>
  </conditionalFormatting>
  <conditionalFormatting sqref="O21:O26">
    <cfRule type="expression" dxfId="47" priority="30">
      <formula>$K21&gt;$J21</formula>
    </cfRule>
  </conditionalFormatting>
  <conditionalFormatting sqref="M21:M26">
    <cfRule type="expression" dxfId="46" priority="29">
      <formula>$J21&gt;$K21</formula>
    </cfRule>
  </conditionalFormatting>
  <conditionalFormatting sqref="N21:N26">
    <cfRule type="expression" dxfId="45" priority="28">
      <formula>AND($J21=$K21,$J21&lt;&gt;"")</formula>
    </cfRule>
  </conditionalFormatting>
  <conditionalFormatting sqref="O21:O26">
    <cfRule type="expression" dxfId="44" priority="27">
      <formula>$K21&gt;$J21</formula>
    </cfRule>
  </conditionalFormatting>
  <conditionalFormatting sqref="M32:M37">
    <cfRule type="expression" dxfId="43" priority="26">
      <formula>$J32&gt;$K32</formula>
    </cfRule>
  </conditionalFormatting>
  <conditionalFormatting sqref="N32:N37">
    <cfRule type="expression" dxfId="42" priority="25">
      <formula>AND($J32=$K32,$J32&lt;&gt;"")</formula>
    </cfRule>
  </conditionalFormatting>
  <conditionalFormatting sqref="O32:O37">
    <cfRule type="expression" dxfId="41" priority="24">
      <formula>$K32&gt;$J32</formula>
    </cfRule>
  </conditionalFormatting>
  <conditionalFormatting sqref="M32:M37">
    <cfRule type="expression" dxfId="40" priority="23">
      <formula>$J32&gt;$K32</formula>
    </cfRule>
  </conditionalFormatting>
  <conditionalFormatting sqref="N32:N37">
    <cfRule type="expression" dxfId="39" priority="22">
      <formula>AND($J32=$K32,$J32&lt;&gt;"")</formula>
    </cfRule>
  </conditionalFormatting>
  <conditionalFormatting sqref="O32:O37">
    <cfRule type="expression" dxfId="38" priority="21">
      <formula>$K32&gt;$J32</formula>
    </cfRule>
  </conditionalFormatting>
  <conditionalFormatting sqref="M43:M48">
    <cfRule type="expression" dxfId="37" priority="20">
      <formula>$J43&gt;$K43</formula>
    </cfRule>
  </conditionalFormatting>
  <conditionalFormatting sqref="N43:N48">
    <cfRule type="expression" dxfId="36" priority="19">
      <formula>AND($J43=$K43,$J43&lt;&gt;"")</formula>
    </cfRule>
  </conditionalFormatting>
  <conditionalFormatting sqref="O43:O48">
    <cfRule type="expression" dxfId="35" priority="18">
      <formula>$K43&gt;$J43</formula>
    </cfRule>
  </conditionalFormatting>
  <conditionalFormatting sqref="M43:M48">
    <cfRule type="expression" dxfId="34" priority="17">
      <formula>$J43&gt;$K43</formula>
    </cfRule>
  </conditionalFormatting>
  <conditionalFormatting sqref="N43:N48">
    <cfRule type="expression" dxfId="33" priority="16">
      <formula>AND($J43=$K43,$J43&lt;&gt;"")</formula>
    </cfRule>
  </conditionalFormatting>
  <conditionalFormatting sqref="O43:O48">
    <cfRule type="expression" dxfId="32" priority="15">
      <formula>$K43&gt;$J43</formula>
    </cfRule>
  </conditionalFormatting>
  <conditionalFormatting sqref="M54:M59">
    <cfRule type="expression" dxfId="31" priority="14">
      <formula>$J54&gt;$K54</formula>
    </cfRule>
  </conditionalFormatting>
  <conditionalFormatting sqref="N54:N59">
    <cfRule type="expression" dxfId="30" priority="13">
      <formula>AND($J54=$K54,$J54&lt;&gt;"")</formula>
    </cfRule>
  </conditionalFormatting>
  <conditionalFormatting sqref="O54:O59">
    <cfRule type="expression" dxfId="29" priority="12">
      <formula>$K54&gt;$J54</formula>
    </cfRule>
  </conditionalFormatting>
  <conditionalFormatting sqref="M54:M59">
    <cfRule type="expression" dxfId="28" priority="11">
      <formula>$J54&gt;$K54</formula>
    </cfRule>
  </conditionalFormatting>
  <conditionalFormatting sqref="N54:N59">
    <cfRule type="expression" dxfId="27" priority="10">
      <formula>AND($J54=$K54,$J54&lt;&gt;"")</formula>
    </cfRule>
  </conditionalFormatting>
  <conditionalFormatting sqref="O54:O59">
    <cfRule type="expression" dxfId="26" priority="9">
      <formula>$K54&gt;$J54</formula>
    </cfRule>
  </conditionalFormatting>
  <conditionalFormatting sqref="M65:M70">
    <cfRule type="expression" dxfId="25" priority="8">
      <formula>$J65&gt;$K65</formula>
    </cfRule>
  </conditionalFormatting>
  <conditionalFormatting sqref="N65:N70">
    <cfRule type="expression" dxfId="24" priority="7">
      <formula>AND($J65=$K65,$J65&lt;&gt;"")</formula>
    </cfRule>
  </conditionalFormatting>
  <conditionalFormatting sqref="O65:O70">
    <cfRule type="expression" dxfId="23" priority="6">
      <formula>$K65&gt;$J65</formula>
    </cfRule>
  </conditionalFormatting>
  <conditionalFormatting sqref="M65:M70">
    <cfRule type="expression" dxfId="22" priority="5">
      <formula>$J65&gt;$K65</formula>
    </cfRule>
  </conditionalFormatting>
  <conditionalFormatting sqref="N65:N70">
    <cfRule type="expression" dxfId="21" priority="4">
      <formula>AND($J65=$K65,$J65&lt;&gt;"")</formula>
    </cfRule>
  </conditionalFormatting>
  <conditionalFormatting sqref="O65:O70">
    <cfRule type="expression" dxfId="20" priority="3">
      <formula>$K65&gt;$J65</formula>
    </cfRule>
  </conditionalFormatting>
  <conditionalFormatting sqref="AD70:AD73">
    <cfRule type="expression" dxfId="19" priority="1">
      <formula>$U70&lt;&gt;""</formula>
    </cfRule>
  </conditionalFormatting>
  <dataValidations count="3">
    <dataValidation type="whole" allowBlank="1" showInputMessage="1" showErrorMessage="1" sqref="AB112:AD112" xr:uid="{00000000-0002-0000-0100-000000000000}">
      <formula1>0</formula1>
      <formula2>48</formula2>
    </dataValidation>
    <dataValidation type="whole" allowBlank="1" showInputMessage="1" showErrorMessage="1" sqref="AB113:AD113" xr:uid="{00000000-0002-0000-0100-000001000000}">
      <formula1>0</formula1>
      <formula2>6</formula2>
    </dataValidation>
    <dataValidation type="whole" allowBlank="1" showInputMessage="1" showErrorMessage="1" sqref="AB114:AD114" xr:uid="{00000000-0002-0000-0100-000002000000}">
      <formula1>0</formula1>
      <formula2>100</formula2>
    </dataValidation>
  </dataValidations>
  <pageMargins left="0.7" right="0.7" top="0.75" bottom="0.75" header="0.3" footer="0.3"/>
  <pageSetup paperSize="9" orientation="portrait" r:id="rId1"/>
  <drawing r:id="rId2"/>
  <legacyDrawing r:id="rId3"/>
  <picture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19</xdr:col>
                    <xdr:colOff>66675</xdr:colOff>
                    <xdr:row>9</xdr:row>
                    <xdr:rowOff>47625</xdr:rowOff>
                  </from>
                  <to>
                    <xdr:col>19</xdr:col>
                    <xdr:colOff>381000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19</xdr:col>
                    <xdr:colOff>66675</xdr:colOff>
                    <xdr:row>10</xdr:row>
                    <xdr:rowOff>28575</xdr:rowOff>
                  </from>
                  <to>
                    <xdr:col>19</xdr:col>
                    <xdr:colOff>381000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19</xdr:col>
                    <xdr:colOff>66675</xdr:colOff>
                    <xdr:row>11</xdr:row>
                    <xdr:rowOff>28575</xdr:rowOff>
                  </from>
                  <to>
                    <xdr:col>19</xdr:col>
                    <xdr:colOff>381000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19</xdr:col>
                    <xdr:colOff>66675</xdr:colOff>
                    <xdr:row>12</xdr:row>
                    <xdr:rowOff>19050</xdr:rowOff>
                  </from>
                  <to>
                    <xdr:col>19</xdr:col>
                    <xdr:colOff>381000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19</xdr:col>
                    <xdr:colOff>66675</xdr:colOff>
                    <xdr:row>13</xdr:row>
                    <xdr:rowOff>28575</xdr:rowOff>
                  </from>
                  <to>
                    <xdr:col>19</xdr:col>
                    <xdr:colOff>381000</xdr:colOff>
                    <xdr:row>13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19</xdr:col>
                    <xdr:colOff>66675</xdr:colOff>
                    <xdr:row>14</xdr:row>
                    <xdr:rowOff>19050</xdr:rowOff>
                  </from>
                  <to>
                    <xdr:col>19</xdr:col>
                    <xdr:colOff>381000</xdr:colOff>
                    <xdr:row>14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19</xdr:col>
                    <xdr:colOff>66675</xdr:colOff>
                    <xdr:row>20</xdr:row>
                    <xdr:rowOff>47625</xdr:rowOff>
                  </from>
                  <to>
                    <xdr:col>19</xdr:col>
                    <xdr:colOff>381000</xdr:colOff>
                    <xdr:row>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19</xdr:col>
                    <xdr:colOff>66675</xdr:colOff>
                    <xdr:row>21</xdr:row>
                    <xdr:rowOff>28575</xdr:rowOff>
                  </from>
                  <to>
                    <xdr:col>19</xdr:col>
                    <xdr:colOff>381000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19</xdr:col>
                    <xdr:colOff>66675</xdr:colOff>
                    <xdr:row>22</xdr:row>
                    <xdr:rowOff>28575</xdr:rowOff>
                  </from>
                  <to>
                    <xdr:col>19</xdr:col>
                    <xdr:colOff>381000</xdr:colOff>
                    <xdr:row>22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19</xdr:col>
                    <xdr:colOff>66675</xdr:colOff>
                    <xdr:row>23</xdr:row>
                    <xdr:rowOff>19050</xdr:rowOff>
                  </from>
                  <to>
                    <xdr:col>19</xdr:col>
                    <xdr:colOff>381000</xdr:colOff>
                    <xdr:row>23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19</xdr:col>
                    <xdr:colOff>66675</xdr:colOff>
                    <xdr:row>24</xdr:row>
                    <xdr:rowOff>28575</xdr:rowOff>
                  </from>
                  <to>
                    <xdr:col>19</xdr:col>
                    <xdr:colOff>381000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19</xdr:col>
                    <xdr:colOff>66675</xdr:colOff>
                    <xdr:row>25</xdr:row>
                    <xdr:rowOff>19050</xdr:rowOff>
                  </from>
                  <to>
                    <xdr:col>19</xdr:col>
                    <xdr:colOff>381000</xdr:colOff>
                    <xdr:row>25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17" name="Check Box 50">
              <controlPr defaultSize="0" autoFill="0" autoLine="0" autoPict="0">
                <anchor moveWithCells="1">
                  <from>
                    <xdr:col>19</xdr:col>
                    <xdr:colOff>66675</xdr:colOff>
                    <xdr:row>31</xdr:row>
                    <xdr:rowOff>47625</xdr:rowOff>
                  </from>
                  <to>
                    <xdr:col>19</xdr:col>
                    <xdr:colOff>381000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18" name="Check Box 51">
              <controlPr defaultSize="0" autoFill="0" autoLine="0" autoPict="0">
                <anchor moveWithCells="1">
                  <from>
                    <xdr:col>19</xdr:col>
                    <xdr:colOff>66675</xdr:colOff>
                    <xdr:row>32</xdr:row>
                    <xdr:rowOff>28575</xdr:rowOff>
                  </from>
                  <to>
                    <xdr:col>19</xdr:col>
                    <xdr:colOff>381000</xdr:colOff>
                    <xdr:row>32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19" name="Check Box 52">
              <controlPr defaultSize="0" autoFill="0" autoLine="0" autoPict="0">
                <anchor moveWithCells="1">
                  <from>
                    <xdr:col>19</xdr:col>
                    <xdr:colOff>66675</xdr:colOff>
                    <xdr:row>33</xdr:row>
                    <xdr:rowOff>28575</xdr:rowOff>
                  </from>
                  <to>
                    <xdr:col>19</xdr:col>
                    <xdr:colOff>381000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20" name="Check Box 53">
              <controlPr defaultSize="0" autoFill="0" autoLine="0" autoPict="0">
                <anchor moveWithCells="1">
                  <from>
                    <xdr:col>19</xdr:col>
                    <xdr:colOff>66675</xdr:colOff>
                    <xdr:row>34</xdr:row>
                    <xdr:rowOff>19050</xdr:rowOff>
                  </from>
                  <to>
                    <xdr:col>19</xdr:col>
                    <xdr:colOff>381000</xdr:colOff>
                    <xdr:row>34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21" name="Check Box 54">
              <controlPr defaultSize="0" autoFill="0" autoLine="0" autoPict="0">
                <anchor moveWithCells="1">
                  <from>
                    <xdr:col>19</xdr:col>
                    <xdr:colOff>66675</xdr:colOff>
                    <xdr:row>35</xdr:row>
                    <xdr:rowOff>28575</xdr:rowOff>
                  </from>
                  <to>
                    <xdr:col>19</xdr:col>
                    <xdr:colOff>381000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22" name="Check Box 55">
              <controlPr defaultSize="0" autoFill="0" autoLine="0" autoPict="0">
                <anchor moveWithCells="1">
                  <from>
                    <xdr:col>19</xdr:col>
                    <xdr:colOff>66675</xdr:colOff>
                    <xdr:row>36</xdr:row>
                    <xdr:rowOff>19050</xdr:rowOff>
                  </from>
                  <to>
                    <xdr:col>19</xdr:col>
                    <xdr:colOff>381000</xdr:colOff>
                    <xdr:row>36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23" name="Check Box 56">
              <controlPr defaultSize="0" autoFill="0" autoLine="0" autoPict="0">
                <anchor moveWithCells="1">
                  <from>
                    <xdr:col>19</xdr:col>
                    <xdr:colOff>66675</xdr:colOff>
                    <xdr:row>42</xdr:row>
                    <xdr:rowOff>47625</xdr:rowOff>
                  </from>
                  <to>
                    <xdr:col>19</xdr:col>
                    <xdr:colOff>381000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24" name="Check Box 57">
              <controlPr defaultSize="0" autoFill="0" autoLine="0" autoPict="0">
                <anchor moveWithCells="1">
                  <from>
                    <xdr:col>19</xdr:col>
                    <xdr:colOff>66675</xdr:colOff>
                    <xdr:row>43</xdr:row>
                    <xdr:rowOff>28575</xdr:rowOff>
                  </from>
                  <to>
                    <xdr:col>19</xdr:col>
                    <xdr:colOff>381000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25" name="Check Box 58">
              <controlPr defaultSize="0" autoFill="0" autoLine="0" autoPict="0">
                <anchor moveWithCells="1">
                  <from>
                    <xdr:col>19</xdr:col>
                    <xdr:colOff>66675</xdr:colOff>
                    <xdr:row>44</xdr:row>
                    <xdr:rowOff>28575</xdr:rowOff>
                  </from>
                  <to>
                    <xdr:col>19</xdr:col>
                    <xdr:colOff>381000</xdr:colOff>
                    <xdr:row>44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26" name="Check Box 59">
              <controlPr defaultSize="0" autoFill="0" autoLine="0" autoPict="0">
                <anchor moveWithCells="1">
                  <from>
                    <xdr:col>19</xdr:col>
                    <xdr:colOff>66675</xdr:colOff>
                    <xdr:row>45</xdr:row>
                    <xdr:rowOff>19050</xdr:rowOff>
                  </from>
                  <to>
                    <xdr:col>19</xdr:col>
                    <xdr:colOff>381000</xdr:colOff>
                    <xdr:row>45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27" name="Check Box 60">
              <controlPr defaultSize="0" autoFill="0" autoLine="0" autoPict="0">
                <anchor moveWithCells="1">
                  <from>
                    <xdr:col>19</xdr:col>
                    <xdr:colOff>66675</xdr:colOff>
                    <xdr:row>46</xdr:row>
                    <xdr:rowOff>28575</xdr:rowOff>
                  </from>
                  <to>
                    <xdr:col>19</xdr:col>
                    <xdr:colOff>381000</xdr:colOff>
                    <xdr:row>46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28" name="Check Box 61">
              <controlPr defaultSize="0" autoFill="0" autoLine="0" autoPict="0">
                <anchor moveWithCells="1">
                  <from>
                    <xdr:col>19</xdr:col>
                    <xdr:colOff>66675</xdr:colOff>
                    <xdr:row>47</xdr:row>
                    <xdr:rowOff>19050</xdr:rowOff>
                  </from>
                  <to>
                    <xdr:col>19</xdr:col>
                    <xdr:colOff>381000</xdr:colOff>
                    <xdr:row>47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29" name="Check Box 62">
              <controlPr defaultSize="0" autoFill="0" autoLine="0" autoPict="0">
                <anchor moveWithCells="1">
                  <from>
                    <xdr:col>19</xdr:col>
                    <xdr:colOff>66675</xdr:colOff>
                    <xdr:row>53</xdr:row>
                    <xdr:rowOff>47625</xdr:rowOff>
                  </from>
                  <to>
                    <xdr:col>19</xdr:col>
                    <xdr:colOff>381000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30" name="Check Box 63">
              <controlPr defaultSize="0" autoFill="0" autoLine="0" autoPict="0">
                <anchor moveWithCells="1">
                  <from>
                    <xdr:col>19</xdr:col>
                    <xdr:colOff>66675</xdr:colOff>
                    <xdr:row>54</xdr:row>
                    <xdr:rowOff>28575</xdr:rowOff>
                  </from>
                  <to>
                    <xdr:col>19</xdr:col>
                    <xdr:colOff>381000</xdr:colOff>
                    <xdr:row>54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31" name="Check Box 64">
              <controlPr defaultSize="0" autoFill="0" autoLine="0" autoPict="0">
                <anchor moveWithCells="1">
                  <from>
                    <xdr:col>19</xdr:col>
                    <xdr:colOff>66675</xdr:colOff>
                    <xdr:row>55</xdr:row>
                    <xdr:rowOff>28575</xdr:rowOff>
                  </from>
                  <to>
                    <xdr:col>19</xdr:col>
                    <xdr:colOff>381000</xdr:colOff>
                    <xdr:row>55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32" name="Check Box 65">
              <controlPr defaultSize="0" autoFill="0" autoLine="0" autoPict="0">
                <anchor moveWithCells="1">
                  <from>
                    <xdr:col>19</xdr:col>
                    <xdr:colOff>66675</xdr:colOff>
                    <xdr:row>56</xdr:row>
                    <xdr:rowOff>19050</xdr:rowOff>
                  </from>
                  <to>
                    <xdr:col>19</xdr:col>
                    <xdr:colOff>381000</xdr:colOff>
                    <xdr:row>56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33" name="Check Box 66">
              <controlPr defaultSize="0" autoFill="0" autoLine="0" autoPict="0">
                <anchor moveWithCells="1">
                  <from>
                    <xdr:col>19</xdr:col>
                    <xdr:colOff>66675</xdr:colOff>
                    <xdr:row>57</xdr:row>
                    <xdr:rowOff>28575</xdr:rowOff>
                  </from>
                  <to>
                    <xdr:col>19</xdr:col>
                    <xdr:colOff>381000</xdr:colOff>
                    <xdr:row>57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34" name="Check Box 67">
              <controlPr defaultSize="0" autoFill="0" autoLine="0" autoPict="0">
                <anchor moveWithCells="1">
                  <from>
                    <xdr:col>19</xdr:col>
                    <xdr:colOff>66675</xdr:colOff>
                    <xdr:row>58</xdr:row>
                    <xdr:rowOff>19050</xdr:rowOff>
                  </from>
                  <to>
                    <xdr:col>19</xdr:col>
                    <xdr:colOff>381000</xdr:colOff>
                    <xdr:row>58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35" name="Check Box 68">
              <controlPr defaultSize="0" autoFill="0" autoLine="0" autoPict="0">
                <anchor moveWithCells="1">
                  <from>
                    <xdr:col>19</xdr:col>
                    <xdr:colOff>66675</xdr:colOff>
                    <xdr:row>64</xdr:row>
                    <xdr:rowOff>47625</xdr:rowOff>
                  </from>
                  <to>
                    <xdr:col>19</xdr:col>
                    <xdr:colOff>381000</xdr:colOff>
                    <xdr:row>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36" name="Check Box 69">
              <controlPr defaultSize="0" autoFill="0" autoLine="0" autoPict="0">
                <anchor moveWithCells="1">
                  <from>
                    <xdr:col>19</xdr:col>
                    <xdr:colOff>66675</xdr:colOff>
                    <xdr:row>65</xdr:row>
                    <xdr:rowOff>28575</xdr:rowOff>
                  </from>
                  <to>
                    <xdr:col>19</xdr:col>
                    <xdr:colOff>381000</xdr:colOff>
                    <xdr:row>65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37" name="Check Box 70">
              <controlPr defaultSize="0" autoFill="0" autoLine="0" autoPict="0">
                <anchor moveWithCells="1">
                  <from>
                    <xdr:col>19</xdr:col>
                    <xdr:colOff>66675</xdr:colOff>
                    <xdr:row>66</xdr:row>
                    <xdr:rowOff>28575</xdr:rowOff>
                  </from>
                  <to>
                    <xdr:col>19</xdr:col>
                    <xdr:colOff>381000</xdr:colOff>
                    <xdr:row>66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38" name="Check Box 71">
              <controlPr defaultSize="0" autoFill="0" autoLine="0" autoPict="0">
                <anchor moveWithCells="1">
                  <from>
                    <xdr:col>19</xdr:col>
                    <xdr:colOff>66675</xdr:colOff>
                    <xdr:row>67</xdr:row>
                    <xdr:rowOff>19050</xdr:rowOff>
                  </from>
                  <to>
                    <xdr:col>19</xdr:col>
                    <xdr:colOff>381000</xdr:colOff>
                    <xdr:row>67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39" name="Check Box 72">
              <controlPr defaultSize="0" autoFill="0" autoLine="0" autoPict="0">
                <anchor moveWithCells="1">
                  <from>
                    <xdr:col>19</xdr:col>
                    <xdr:colOff>66675</xdr:colOff>
                    <xdr:row>68</xdr:row>
                    <xdr:rowOff>28575</xdr:rowOff>
                  </from>
                  <to>
                    <xdr:col>19</xdr:col>
                    <xdr:colOff>381000</xdr:colOff>
                    <xdr:row>68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40" name="Check Box 73">
              <controlPr defaultSize="0" autoFill="0" autoLine="0" autoPict="0">
                <anchor moveWithCells="1">
                  <from>
                    <xdr:col>19</xdr:col>
                    <xdr:colOff>66675</xdr:colOff>
                    <xdr:row>69</xdr:row>
                    <xdr:rowOff>19050</xdr:rowOff>
                  </from>
                  <to>
                    <xdr:col>19</xdr:col>
                    <xdr:colOff>381000</xdr:colOff>
                    <xdr:row>69</xdr:row>
                    <xdr:rowOff>142875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3456498-0327-4115-9EA2-75333A78C02B}">
            <xm:f>Grille!$A$4=0</xm:f>
            <x14:dxf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AB111:AD114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Grille!$H$101:$H$124</xm:f>
          </x14:formula1>
          <xm:sqref>AB111:AD111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4"/>
  </sheetPr>
  <dimension ref="A1:Y85"/>
  <sheetViews>
    <sheetView showGridLines="0" showRowColHeaders="0" zoomScale="85" zoomScaleNormal="85" workbookViewId="0">
      <selection activeCell="Q61" sqref="Q61:S61"/>
    </sheetView>
  </sheetViews>
  <sheetFormatPr baseColWidth="10" defaultColWidth="11.42578125" defaultRowHeight="17.25" customHeight="1" x14ac:dyDescent="0.2"/>
  <cols>
    <col min="1" max="1" width="20" style="66" customWidth="1"/>
    <col min="2" max="2" width="0" style="66" hidden="1" customWidth="1"/>
    <col min="3" max="3" width="28.7109375" style="66" customWidth="1"/>
    <col min="4" max="4" width="6.85546875" style="66" customWidth="1"/>
    <col min="5" max="5" width="11.42578125" style="66"/>
    <col min="6" max="6" width="28.7109375" style="66" customWidth="1"/>
    <col min="7" max="7" width="6.85546875" style="66" customWidth="1"/>
    <col min="8" max="8" width="11.42578125" style="66"/>
    <col min="9" max="9" width="28.7109375" style="66" customWidth="1"/>
    <col min="10" max="10" width="6.85546875" style="66" customWidth="1"/>
    <col min="11" max="11" width="11.42578125" style="66"/>
    <col min="12" max="12" width="28.7109375" style="66" customWidth="1"/>
    <col min="13" max="13" width="7" style="66" customWidth="1"/>
    <col min="14" max="14" width="11.42578125" style="66" customWidth="1"/>
    <col min="15" max="15" width="28.7109375" style="66" customWidth="1"/>
    <col min="16" max="16" width="11.42578125" style="66"/>
    <col min="17" max="19" width="11.42578125" style="66" customWidth="1"/>
    <col min="20" max="16384" width="11.42578125" style="66"/>
  </cols>
  <sheetData>
    <row r="1" spans="1:25" ht="17.25" customHeight="1" x14ac:dyDescent="0.2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ht="17.25" customHeight="1" thickBo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</row>
    <row r="3" spans="1:25" s="67" customFormat="1" ht="17.25" customHeight="1" thickBot="1" x14ac:dyDescent="0.25">
      <c r="A3" s="108"/>
      <c r="B3" s="109"/>
      <c r="C3" s="374" t="str">
        <f>IF(Grille!$A$5="Français","HUITIEMES DE FINALE",IF(Grille!$A$5="Español","OCTAVOS DE FINAL","ROUND OF 16"))</f>
        <v>HUITIEMES DE FINALE</v>
      </c>
      <c r="D3" s="375"/>
      <c r="E3" s="325"/>
      <c r="F3" s="374" t="str">
        <f>IF(Grille!$A$5="Français","QUARTS DE FINALE",IF(Grille!$A$5="Español","CUARTOS DE FINAL","QUARTER FINALS"))</f>
        <v>QUARTS DE FINALE</v>
      </c>
      <c r="G3" s="375"/>
      <c r="H3" s="325"/>
      <c r="I3" s="374" t="str">
        <f>IF(Grille!$A$5="Français","DEMI-FINALES",IF(Grille!$A$5="Español","SEMIFINALES","SEMI-FINALS"))</f>
        <v>DEMI-FINALES</v>
      </c>
      <c r="J3" s="375"/>
      <c r="K3" s="326"/>
      <c r="L3" s="374" t="str">
        <f>IF(Grille!$A$5="Français","FINALE",IF(Grille!$A$5="Español","FINAL","FINAL"))</f>
        <v>FINALE</v>
      </c>
      <c r="M3" s="375"/>
      <c r="N3" s="326"/>
      <c r="O3" s="326"/>
      <c r="P3" s="108"/>
      <c r="Q3" s="108"/>
      <c r="R3" s="108"/>
      <c r="S3" s="108"/>
      <c r="T3" s="108"/>
      <c r="U3" s="108"/>
      <c r="V3" s="108"/>
      <c r="W3" s="108"/>
      <c r="X3" s="108"/>
      <c r="Y3" s="108"/>
    </row>
    <row r="4" spans="1:25" ht="17.25" customHeight="1" x14ac:dyDescent="0.2">
      <c r="A4" s="107"/>
      <c r="B4" s="10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107"/>
      <c r="Q4" s="107"/>
      <c r="R4" s="107"/>
      <c r="S4" s="107"/>
      <c r="T4" s="107"/>
      <c r="U4" s="107"/>
      <c r="V4" s="107"/>
      <c r="W4" s="107"/>
      <c r="X4" s="107"/>
      <c r="Y4" s="107"/>
    </row>
    <row r="5" spans="1:25" ht="17.25" customHeight="1" thickBot="1" x14ac:dyDescent="0.25">
      <c r="A5" s="107"/>
      <c r="B5" s="10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107"/>
      <c r="Q5" s="107"/>
      <c r="R5" s="107"/>
      <c r="S5" s="107"/>
      <c r="T5" s="107"/>
      <c r="U5" s="107"/>
      <c r="V5" s="107"/>
      <c r="W5" s="107"/>
      <c r="X5" s="107"/>
      <c r="Y5" s="107"/>
    </row>
    <row r="6" spans="1:25" ht="17.25" customHeight="1" thickBot="1" x14ac:dyDescent="0.25">
      <c r="A6" s="107"/>
      <c r="B6" s="107"/>
      <c r="C6" s="372" t="str">
        <f>IF(SUM(Poules!X22:X25)=12,Poules!V22,"")</f>
        <v/>
      </c>
      <c r="D6" s="328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107"/>
      <c r="Q6" s="107"/>
      <c r="R6" s="107"/>
      <c r="S6" s="107"/>
      <c r="T6" s="107"/>
      <c r="U6" s="107"/>
      <c r="V6" s="107"/>
      <c r="W6" s="107"/>
      <c r="X6" s="107"/>
      <c r="Y6" s="107"/>
    </row>
    <row r="7" spans="1:25" ht="17.25" customHeight="1" thickBot="1" x14ac:dyDescent="0.25">
      <c r="A7" s="107"/>
      <c r="B7" s="107"/>
      <c r="C7" s="373"/>
      <c r="D7" s="329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107"/>
      <c r="Q7" s="107"/>
      <c r="R7" s="107"/>
      <c r="S7" s="107"/>
      <c r="T7" s="107"/>
      <c r="U7" s="107"/>
      <c r="V7" s="107"/>
      <c r="W7" s="107"/>
      <c r="X7" s="107"/>
      <c r="Y7" s="107"/>
    </row>
    <row r="8" spans="1:25" ht="17.25" customHeight="1" thickBot="1" x14ac:dyDescent="0.25">
      <c r="A8" s="107"/>
      <c r="B8" s="107"/>
      <c r="C8" s="326"/>
      <c r="D8" s="330"/>
      <c r="E8" s="327"/>
      <c r="F8" s="370"/>
      <c r="G8" s="328"/>
      <c r="H8" s="327"/>
      <c r="I8" s="327"/>
      <c r="J8" s="327"/>
      <c r="K8" s="327"/>
      <c r="L8" s="327"/>
      <c r="M8" s="327"/>
      <c r="N8" s="327"/>
      <c r="O8" s="327"/>
      <c r="P8" s="107"/>
      <c r="Q8" s="107"/>
      <c r="R8" s="107"/>
      <c r="S8" s="107"/>
      <c r="T8" s="107"/>
      <c r="U8" s="107"/>
      <c r="V8" s="107"/>
      <c r="W8" s="107"/>
      <c r="X8" s="107"/>
      <c r="Y8" s="107"/>
    </row>
    <row r="9" spans="1:25" ht="17.25" customHeight="1" thickBot="1" x14ac:dyDescent="0.25">
      <c r="A9" s="107"/>
      <c r="B9" s="107"/>
      <c r="C9" s="327"/>
      <c r="D9" s="331"/>
      <c r="E9" s="332"/>
      <c r="F9" s="371"/>
      <c r="G9" s="329"/>
      <c r="H9" s="327"/>
      <c r="I9" s="327"/>
      <c r="J9" s="327"/>
      <c r="K9" s="327"/>
      <c r="L9" s="327"/>
      <c r="M9" s="327"/>
      <c r="N9" s="327"/>
      <c r="O9" s="327"/>
      <c r="P9" s="107"/>
      <c r="Q9" s="107"/>
      <c r="R9" s="107"/>
      <c r="S9" s="107"/>
      <c r="T9" s="107"/>
      <c r="U9" s="107"/>
      <c r="V9" s="107"/>
      <c r="W9" s="107"/>
      <c r="X9" s="107"/>
      <c r="Y9" s="107"/>
    </row>
    <row r="10" spans="1:25" ht="17.25" customHeight="1" thickBot="1" x14ac:dyDescent="0.25">
      <c r="A10" s="107"/>
      <c r="B10" s="107"/>
      <c r="C10" s="372" t="str">
        <f>IF(SUM(Poules!X11:X14,Poules!X22:X25,Poules!X33:X36,Poules!X44:X47,Poules!X55:X58,Poules!X66:X69)=72,Poules!W85,"")</f>
        <v/>
      </c>
      <c r="D10" s="333"/>
      <c r="E10" s="327"/>
      <c r="F10" s="327"/>
      <c r="G10" s="331"/>
      <c r="H10" s="327"/>
      <c r="I10" s="327"/>
      <c r="J10" s="327"/>
      <c r="K10" s="327"/>
      <c r="L10" s="327"/>
      <c r="M10" s="327"/>
      <c r="N10" s="327"/>
      <c r="O10" s="327"/>
      <c r="P10" s="107"/>
      <c r="Q10" s="107"/>
      <c r="R10" s="107"/>
      <c r="S10" s="107"/>
      <c r="T10" s="107"/>
      <c r="U10" s="107"/>
      <c r="V10" s="107"/>
      <c r="W10" s="107"/>
      <c r="X10" s="107"/>
      <c r="Y10" s="107"/>
    </row>
    <row r="11" spans="1:25" ht="17.25" customHeight="1" thickBot="1" x14ac:dyDescent="0.25">
      <c r="A11" s="107"/>
      <c r="B11" s="107"/>
      <c r="C11" s="373"/>
      <c r="D11" s="327"/>
      <c r="E11" s="327"/>
      <c r="F11" s="327"/>
      <c r="G11" s="331"/>
      <c r="H11" s="327"/>
      <c r="I11" s="327"/>
      <c r="J11" s="327"/>
      <c r="K11" s="327"/>
      <c r="L11" s="327"/>
      <c r="M11" s="327"/>
      <c r="N11" s="327"/>
      <c r="O11" s="327"/>
      <c r="P11" s="107"/>
      <c r="Q11" s="107"/>
      <c r="R11" s="107"/>
      <c r="S11" s="107"/>
      <c r="T11" s="107"/>
      <c r="U11" s="107"/>
      <c r="V11" s="107"/>
      <c r="W11" s="107"/>
      <c r="X11" s="107"/>
      <c r="Y11" s="107"/>
    </row>
    <row r="12" spans="1:25" ht="17.25" customHeight="1" thickBot="1" x14ac:dyDescent="0.25">
      <c r="A12" s="107"/>
      <c r="B12" s="107"/>
      <c r="C12" s="327"/>
      <c r="D12" s="327"/>
      <c r="E12" s="327"/>
      <c r="F12" s="327"/>
      <c r="G12" s="330"/>
      <c r="H12" s="334"/>
      <c r="I12" s="370"/>
      <c r="J12" s="328"/>
      <c r="K12" s="327"/>
      <c r="L12" s="327"/>
      <c r="M12" s="327"/>
      <c r="N12" s="327"/>
      <c r="O12" s="327"/>
      <c r="P12" s="107"/>
      <c r="Q12" s="107"/>
      <c r="R12" s="107"/>
      <c r="S12" s="107"/>
      <c r="T12" s="107"/>
      <c r="U12" s="107"/>
      <c r="V12" s="107"/>
      <c r="W12" s="107"/>
      <c r="X12" s="107"/>
      <c r="Y12" s="107"/>
    </row>
    <row r="13" spans="1:25" ht="17.25" customHeight="1" thickBot="1" x14ac:dyDescent="0.25">
      <c r="A13" s="107"/>
      <c r="B13" s="107"/>
      <c r="C13" s="327"/>
      <c r="D13" s="327"/>
      <c r="E13" s="327"/>
      <c r="F13" s="327"/>
      <c r="G13" s="331"/>
      <c r="H13" s="327"/>
      <c r="I13" s="371"/>
      <c r="J13" s="329"/>
      <c r="K13" s="327"/>
      <c r="L13" s="327"/>
      <c r="M13" s="327"/>
      <c r="N13" s="327"/>
      <c r="O13" s="327"/>
      <c r="P13" s="107"/>
      <c r="Q13" s="107"/>
      <c r="R13" s="107"/>
      <c r="S13" s="107"/>
      <c r="T13" s="107"/>
      <c r="U13" s="107"/>
      <c r="V13" s="107"/>
      <c r="W13" s="107"/>
      <c r="X13" s="107"/>
      <c r="Y13" s="107"/>
    </row>
    <row r="14" spans="1:25" ht="17.25" customHeight="1" thickBot="1" x14ac:dyDescent="0.25">
      <c r="A14" s="107"/>
      <c r="B14" s="107"/>
      <c r="C14" s="372" t="str">
        <f>IF(SUM(Poules!X11:X14)=12,Poules!V11,"")</f>
        <v/>
      </c>
      <c r="D14" s="328"/>
      <c r="E14" s="327"/>
      <c r="F14" s="327"/>
      <c r="G14" s="331"/>
      <c r="H14" s="327"/>
      <c r="I14" s="327"/>
      <c r="J14" s="331"/>
      <c r="K14" s="327"/>
      <c r="L14" s="327"/>
      <c r="M14" s="327"/>
      <c r="N14" s="327"/>
      <c r="O14" s="327"/>
      <c r="P14" s="107"/>
      <c r="Q14" s="107"/>
      <c r="R14" s="107"/>
      <c r="S14" s="107"/>
      <c r="T14" s="107"/>
      <c r="U14" s="107"/>
      <c r="V14" s="107"/>
      <c r="W14" s="107"/>
      <c r="X14" s="107"/>
      <c r="Y14" s="107"/>
    </row>
    <row r="15" spans="1:25" ht="17.25" customHeight="1" thickBot="1" x14ac:dyDescent="0.25">
      <c r="A15" s="107"/>
      <c r="B15" s="107"/>
      <c r="C15" s="373"/>
      <c r="D15" s="329"/>
      <c r="E15" s="327"/>
      <c r="F15" s="327"/>
      <c r="G15" s="331"/>
      <c r="H15" s="327"/>
      <c r="I15" s="327"/>
      <c r="J15" s="331"/>
      <c r="K15" s="327"/>
      <c r="L15" s="327"/>
      <c r="M15" s="327"/>
      <c r="N15" s="327"/>
      <c r="O15" s="327"/>
      <c r="P15" s="107"/>
      <c r="Q15" s="107"/>
      <c r="R15" s="107"/>
      <c r="S15" s="107"/>
      <c r="T15" s="107"/>
      <c r="U15" s="107"/>
      <c r="V15" s="107"/>
      <c r="W15" s="107"/>
      <c r="X15" s="107"/>
      <c r="Y15" s="107"/>
    </row>
    <row r="16" spans="1:25" ht="17.25" customHeight="1" thickBot="1" x14ac:dyDescent="0.25">
      <c r="A16" s="107"/>
      <c r="B16" s="107"/>
      <c r="C16" s="327"/>
      <c r="D16" s="330"/>
      <c r="E16" s="327"/>
      <c r="F16" s="370"/>
      <c r="G16" s="333"/>
      <c r="H16" s="327"/>
      <c r="I16" s="327"/>
      <c r="J16" s="331"/>
      <c r="K16" s="327"/>
      <c r="L16" s="327"/>
      <c r="M16" s="327"/>
      <c r="N16" s="327"/>
      <c r="O16" s="327"/>
      <c r="P16" s="107"/>
      <c r="Q16" s="107"/>
      <c r="R16" s="107"/>
      <c r="S16" s="107"/>
      <c r="T16" s="107"/>
      <c r="U16" s="107"/>
      <c r="V16" s="107"/>
      <c r="W16" s="107"/>
      <c r="X16" s="107"/>
      <c r="Y16" s="107"/>
    </row>
    <row r="17" spans="1:25" ht="17.25" customHeight="1" thickBot="1" x14ac:dyDescent="0.25">
      <c r="A17" s="107"/>
      <c r="B17" s="107"/>
      <c r="C17" s="327"/>
      <c r="D17" s="331"/>
      <c r="E17" s="332"/>
      <c r="F17" s="371"/>
      <c r="G17" s="327"/>
      <c r="H17" s="327"/>
      <c r="I17" s="327"/>
      <c r="J17" s="331"/>
      <c r="K17" s="327"/>
      <c r="L17" s="327"/>
      <c r="M17" s="327"/>
      <c r="N17" s="327"/>
      <c r="O17" s="327"/>
      <c r="P17" s="107"/>
      <c r="Q17" s="107"/>
      <c r="R17" s="107"/>
      <c r="S17" s="107"/>
      <c r="T17" s="107"/>
      <c r="U17" s="107"/>
      <c r="V17" s="107"/>
      <c r="W17" s="107"/>
      <c r="X17" s="107"/>
      <c r="Y17" s="107"/>
    </row>
    <row r="18" spans="1:25" ht="17.25" customHeight="1" thickBot="1" x14ac:dyDescent="0.25">
      <c r="A18" s="107"/>
      <c r="B18" s="107"/>
      <c r="C18" s="372" t="str">
        <f>IF(SUM(Poules!X33:X36)=12,Poules!V34,"")</f>
        <v/>
      </c>
      <c r="D18" s="333"/>
      <c r="E18" s="327"/>
      <c r="F18" s="327"/>
      <c r="G18" s="327"/>
      <c r="H18" s="327"/>
      <c r="I18" s="327"/>
      <c r="J18" s="331"/>
      <c r="K18" s="327"/>
      <c r="L18" s="327"/>
      <c r="M18" s="327"/>
      <c r="N18" s="327"/>
      <c r="O18" s="327"/>
      <c r="P18" s="107"/>
      <c r="Q18" s="107"/>
      <c r="R18" s="107"/>
      <c r="S18" s="107"/>
      <c r="T18" s="107"/>
      <c r="U18" s="107"/>
      <c r="V18" s="107"/>
      <c r="W18" s="107"/>
      <c r="X18" s="107"/>
      <c r="Y18" s="107"/>
    </row>
    <row r="19" spans="1:25" ht="17.25" customHeight="1" thickBot="1" x14ac:dyDescent="0.25">
      <c r="A19" s="107"/>
      <c r="B19" s="107"/>
      <c r="C19" s="373"/>
      <c r="D19" s="327"/>
      <c r="E19" s="327"/>
      <c r="F19" s="327"/>
      <c r="G19" s="327"/>
      <c r="H19" s="327"/>
      <c r="I19" s="327"/>
      <c r="J19" s="331"/>
      <c r="K19" s="327"/>
      <c r="L19" s="327"/>
      <c r="M19" s="327"/>
      <c r="N19" s="327"/>
      <c r="O19" s="327"/>
      <c r="P19" s="107"/>
      <c r="Q19" s="107"/>
      <c r="R19" s="107"/>
      <c r="S19" s="107"/>
      <c r="T19" s="107"/>
      <c r="U19" s="107"/>
      <c r="V19" s="107"/>
      <c r="W19" s="107"/>
      <c r="X19" s="107"/>
      <c r="Y19" s="107"/>
    </row>
    <row r="20" spans="1:25" ht="17.25" customHeight="1" thickBot="1" x14ac:dyDescent="0.25">
      <c r="A20" s="107"/>
      <c r="B20" s="107"/>
      <c r="C20" s="327"/>
      <c r="D20" s="327"/>
      <c r="E20" s="327"/>
      <c r="F20" s="327"/>
      <c r="G20" s="327"/>
      <c r="H20" s="327"/>
      <c r="I20" s="327"/>
      <c r="J20" s="330"/>
      <c r="K20" s="334"/>
      <c r="L20" s="370"/>
      <c r="M20" s="328"/>
      <c r="N20" s="327"/>
      <c r="O20" s="327"/>
      <c r="P20" s="107"/>
      <c r="Q20" s="107"/>
      <c r="R20" s="107"/>
      <c r="S20" s="107"/>
      <c r="T20" s="107"/>
      <c r="U20" s="107"/>
      <c r="V20" s="107"/>
      <c r="W20" s="107"/>
      <c r="X20" s="107"/>
      <c r="Y20" s="107"/>
    </row>
    <row r="21" spans="1:25" ht="17.25" customHeight="1" thickBot="1" x14ac:dyDescent="0.25">
      <c r="A21" s="107"/>
      <c r="B21" s="107"/>
      <c r="C21" s="327"/>
      <c r="D21" s="327"/>
      <c r="E21" s="327"/>
      <c r="F21" s="327"/>
      <c r="G21" s="327"/>
      <c r="H21" s="327"/>
      <c r="I21" s="327"/>
      <c r="J21" s="331"/>
      <c r="K21" s="327"/>
      <c r="L21" s="371"/>
      <c r="M21" s="329"/>
      <c r="N21" s="327"/>
      <c r="O21" s="327"/>
      <c r="P21" s="107"/>
      <c r="Q21" s="107"/>
      <c r="R21" s="107"/>
      <c r="S21" s="107"/>
      <c r="T21" s="107"/>
      <c r="U21" s="107"/>
      <c r="V21" s="107"/>
      <c r="W21" s="107"/>
      <c r="X21" s="107"/>
      <c r="Y21" s="107"/>
    </row>
    <row r="22" spans="1:25" ht="17.25" customHeight="1" thickBot="1" x14ac:dyDescent="0.25">
      <c r="A22" s="107"/>
      <c r="B22" s="107"/>
      <c r="C22" s="372" t="str">
        <f>IF(SUM(Poules!X66:X69)=12,Poules!V66,"")</f>
        <v/>
      </c>
      <c r="D22" s="328"/>
      <c r="E22" s="327"/>
      <c r="F22" s="327"/>
      <c r="G22" s="327"/>
      <c r="H22" s="327"/>
      <c r="I22" s="327"/>
      <c r="J22" s="331"/>
      <c r="K22" s="327"/>
      <c r="L22" s="327"/>
      <c r="M22" s="331"/>
      <c r="N22" s="327"/>
      <c r="O22" s="327"/>
      <c r="P22" s="107"/>
      <c r="Q22" s="107"/>
      <c r="R22" s="107"/>
      <c r="S22" s="107"/>
      <c r="T22" s="107"/>
      <c r="U22" s="107"/>
      <c r="V22" s="107"/>
      <c r="W22" s="107"/>
      <c r="X22" s="107"/>
      <c r="Y22" s="107"/>
    </row>
    <row r="23" spans="1:25" ht="17.25" customHeight="1" thickBot="1" x14ac:dyDescent="0.25">
      <c r="A23" s="107"/>
      <c r="B23" s="107"/>
      <c r="C23" s="373"/>
      <c r="D23" s="329"/>
      <c r="E23" s="327"/>
      <c r="F23" s="327"/>
      <c r="G23" s="327"/>
      <c r="H23" s="327"/>
      <c r="I23" s="327"/>
      <c r="J23" s="331"/>
      <c r="K23" s="327"/>
      <c r="L23" s="327"/>
      <c r="M23" s="331"/>
      <c r="N23" s="327"/>
      <c r="O23" s="327"/>
      <c r="P23" s="107"/>
      <c r="Q23" s="107"/>
      <c r="R23" s="107"/>
      <c r="S23" s="107"/>
      <c r="T23" s="107"/>
      <c r="U23" s="107"/>
      <c r="V23" s="107"/>
      <c r="W23" s="107"/>
      <c r="X23" s="107"/>
      <c r="Y23" s="107"/>
    </row>
    <row r="24" spans="1:25" ht="17.25" customHeight="1" thickBot="1" x14ac:dyDescent="0.25">
      <c r="A24" s="107"/>
      <c r="B24" s="107"/>
      <c r="C24" s="327"/>
      <c r="D24" s="330"/>
      <c r="E24" s="327"/>
      <c r="F24" s="370"/>
      <c r="G24" s="328"/>
      <c r="H24" s="327"/>
      <c r="I24" s="327"/>
      <c r="J24" s="331"/>
      <c r="K24" s="327"/>
      <c r="L24" s="327"/>
      <c r="M24" s="331"/>
      <c r="N24" s="327"/>
      <c r="O24" s="327"/>
      <c r="P24" s="107"/>
      <c r="Q24" s="107"/>
      <c r="R24" s="107"/>
      <c r="S24" s="107"/>
      <c r="T24" s="107"/>
      <c r="U24" s="107"/>
      <c r="V24" s="107"/>
      <c r="W24" s="107"/>
      <c r="X24" s="107"/>
      <c r="Y24" s="107"/>
    </row>
    <row r="25" spans="1:25" ht="17.25" customHeight="1" thickBot="1" x14ac:dyDescent="0.25">
      <c r="A25" s="107"/>
      <c r="B25" s="107"/>
      <c r="C25" s="327"/>
      <c r="D25" s="331"/>
      <c r="E25" s="332"/>
      <c r="F25" s="371"/>
      <c r="G25" s="329"/>
      <c r="H25" s="327"/>
      <c r="I25" s="327"/>
      <c r="J25" s="331"/>
      <c r="K25" s="327"/>
      <c r="L25" s="327"/>
      <c r="M25" s="331"/>
      <c r="N25" s="327"/>
      <c r="O25" s="327"/>
      <c r="P25" s="107"/>
      <c r="Q25" s="107"/>
      <c r="R25" s="107"/>
      <c r="S25" s="107"/>
      <c r="T25" s="107"/>
      <c r="U25" s="107"/>
      <c r="V25" s="107"/>
      <c r="W25" s="107"/>
      <c r="X25" s="107"/>
      <c r="Y25" s="107"/>
    </row>
    <row r="26" spans="1:25" ht="17.25" customHeight="1" thickBot="1" x14ac:dyDescent="0.25">
      <c r="A26" s="107"/>
      <c r="B26" s="107"/>
      <c r="C26" s="372" t="str">
        <f>IF(SUM(Poules!X11:X14,Poules!X22:X25,Poules!X33:X36,Poules!X44:X47,Poules!X55:X58,Poules!X66:X69)=72,Poules!Z85,"")</f>
        <v/>
      </c>
      <c r="D26" s="333"/>
      <c r="E26" s="327"/>
      <c r="F26" s="327"/>
      <c r="G26" s="331"/>
      <c r="H26" s="327"/>
      <c r="I26" s="327"/>
      <c r="J26" s="331"/>
      <c r="K26" s="327"/>
      <c r="L26" s="327"/>
      <c r="M26" s="331"/>
      <c r="N26" s="327"/>
      <c r="O26" s="327"/>
      <c r="P26" s="107"/>
      <c r="Q26" s="107"/>
      <c r="R26" s="107"/>
      <c r="S26" s="107"/>
      <c r="T26" s="107"/>
      <c r="U26" s="107"/>
      <c r="V26" s="107"/>
      <c r="W26" s="107"/>
      <c r="X26" s="107"/>
      <c r="Y26" s="107"/>
    </row>
    <row r="27" spans="1:25" ht="17.25" customHeight="1" thickBot="1" x14ac:dyDescent="0.25">
      <c r="A27" s="107"/>
      <c r="B27" s="107"/>
      <c r="C27" s="373"/>
      <c r="D27" s="327"/>
      <c r="E27" s="327"/>
      <c r="F27" s="327"/>
      <c r="G27" s="331"/>
      <c r="H27" s="327"/>
      <c r="I27" s="327"/>
      <c r="J27" s="331"/>
      <c r="K27" s="327"/>
      <c r="L27" s="327"/>
      <c r="M27" s="331"/>
      <c r="N27" s="327"/>
      <c r="O27" s="327"/>
      <c r="P27" s="107"/>
      <c r="Q27" s="107"/>
      <c r="R27" s="107"/>
      <c r="S27" s="107"/>
      <c r="T27" s="107"/>
      <c r="U27" s="107"/>
      <c r="V27" s="107"/>
      <c r="W27" s="107"/>
      <c r="X27" s="107"/>
      <c r="Y27" s="107"/>
    </row>
    <row r="28" spans="1:25" ht="17.25" customHeight="1" thickBot="1" x14ac:dyDescent="0.25">
      <c r="A28" s="107"/>
      <c r="B28" s="107"/>
      <c r="C28" s="327"/>
      <c r="D28" s="327"/>
      <c r="E28" s="327"/>
      <c r="F28" s="327"/>
      <c r="G28" s="330"/>
      <c r="H28" s="334"/>
      <c r="I28" s="370"/>
      <c r="J28" s="333"/>
      <c r="K28" s="327"/>
      <c r="L28" s="327"/>
      <c r="M28" s="331"/>
      <c r="N28" s="327"/>
      <c r="O28" s="327"/>
      <c r="P28" s="107"/>
      <c r="Q28" s="107"/>
      <c r="R28" s="107"/>
      <c r="S28" s="107"/>
      <c r="T28" s="107"/>
      <c r="U28" s="107"/>
      <c r="V28" s="107"/>
      <c r="W28" s="107"/>
      <c r="X28" s="107"/>
      <c r="Y28" s="107"/>
    </row>
    <row r="29" spans="1:25" ht="17.25" customHeight="1" thickBot="1" x14ac:dyDescent="0.25">
      <c r="A29" s="107"/>
      <c r="B29" s="107"/>
      <c r="C29" s="327"/>
      <c r="D29" s="327"/>
      <c r="E29" s="327"/>
      <c r="F29" s="327"/>
      <c r="G29" s="331"/>
      <c r="H29" s="327"/>
      <c r="I29" s="371"/>
      <c r="J29" s="327"/>
      <c r="K29" s="327"/>
      <c r="L29" s="327"/>
      <c r="M29" s="331"/>
      <c r="N29" s="327"/>
      <c r="O29" s="327"/>
      <c r="P29" s="107"/>
      <c r="Q29" s="107"/>
      <c r="R29" s="107"/>
      <c r="S29" s="107"/>
      <c r="T29" s="107"/>
      <c r="U29" s="107"/>
      <c r="V29" s="107"/>
      <c r="W29" s="107"/>
      <c r="X29" s="107"/>
      <c r="Y29" s="107"/>
    </row>
    <row r="30" spans="1:25" ht="17.25" customHeight="1" thickBot="1" x14ac:dyDescent="0.25">
      <c r="A30" s="107"/>
      <c r="B30" s="107"/>
      <c r="C30" s="372" t="str">
        <f>IF(SUM(Poules!X44:X47)=12,Poules!V45,"")</f>
        <v/>
      </c>
      <c r="D30" s="328"/>
      <c r="E30" s="327"/>
      <c r="F30" s="327"/>
      <c r="G30" s="331"/>
      <c r="H30" s="327"/>
      <c r="I30" s="327"/>
      <c r="J30" s="327"/>
      <c r="K30" s="327"/>
      <c r="L30" s="327"/>
      <c r="M30" s="331"/>
      <c r="N30" s="327"/>
      <c r="O30" s="327"/>
      <c r="P30" s="107"/>
      <c r="Q30" s="107"/>
      <c r="R30" s="107"/>
      <c r="S30" s="107"/>
      <c r="T30" s="107"/>
      <c r="U30" s="107"/>
      <c r="V30" s="107"/>
      <c r="W30" s="107"/>
      <c r="X30" s="107"/>
      <c r="Y30" s="107"/>
    </row>
    <row r="31" spans="1:25" ht="17.25" customHeight="1" thickBot="1" x14ac:dyDescent="0.25">
      <c r="A31" s="107"/>
      <c r="B31" s="107"/>
      <c r="C31" s="373"/>
      <c r="D31" s="329"/>
      <c r="E31" s="327"/>
      <c r="F31" s="327"/>
      <c r="G31" s="331"/>
      <c r="H31" s="327"/>
      <c r="I31" s="327"/>
      <c r="J31" s="327"/>
      <c r="K31" s="327"/>
      <c r="L31" s="327"/>
      <c r="M31" s="331"/>
      <c r="N31" s="327"/>
      <c r="O31" s="327"/>
      <c r="P31" s="107"/>
      <c r="Q31" s="107"/>
      <c r="R31" s="107"/>
      <c r="S31" s="107"/>
      <c r="T31" s="107"/>
      <c r="U31" s="107"/>
      <c r="V31" s="107"/>
      <c r="W31" s="107"/>
      <c r="X31" s="107"/>
      <c r="Y31" s="107"/>
    </row>
    <row r="32" spans="1:25" ht="17.25" customHeight="1" thickBot="1" x14ac:dyDescent="0.25">
      <c r="A32" s="107"/>
      <c r="B32" s="107"/>
      <c r="C32" s="327"/>
      <c r="D32" s="330"/>
      <c r="E32" s="327"/>
      <c r="F32" s="370"/>
      <c r="G32" s="333"/>
      <c r="H32" s="327"/>
      <c r="I32" s="327"/>
      <c r="J32" s="327"/>
      <c r="K32" s="327"/>
      <c r="L32" s="327"/>
      <c r="M32" s="331"/>
      <c r="N32" s="327"/>
      <c r="O32" s="327"/>
      <c r="P32" s="107"/>
      <c r="Q32" s="107"/>
      <c r="R32" s="107"/>
      <c r="S32" s="107"/>
      <c r="T32" s="107"/>
      <c r="U32" s="107"/>
      <c r="V32" s="107"/>
      <c r="W32" s="107"/>
      <c r="X32" s="107"/>
      <c r="Y32" s="107"/>
    </row>
    <row r="33" spans="1:25" ht="17.25" customHeight="1" thickBot="1" x14ac:dyDescent="0.25">
      <c r="A33" s="107"/>
      <c r="B33" s="107"/>
      <c r="C33" s="327"/>
      <c r="D33" s="331"/>
      <c r="E33" s="332"/>
      <c r="F33" s="371"/>
      <c r="G33" s="327"/>
      <c r="H33" s="327"/>
      <c r="I33" s="327"/>
      <c r="J33" s="327"/>
      <c r="K33" s="327"/>
      <c r="L33" s="327"/>
      <c r="M33" s="331"/>
      <c r="N33" s="327"/>
      <c r="O33" s="327"/>
      <c r="P33" s="107"/>
      <c r="Q33" s="107"/>
      <c r="R33" s="107"/>
      <c r="S33" s="107"/>
      <c r="T33" s="107"/>
      <c r="U33" s="107"/>
      <c r="V33" s="107"/>
      <c r="W33" s="107"/>
      <c r="X33" s="107"/>
      <c r="Y33" s="107"/>
    </row>
    <row r="34" spans="1:25" ht="17.25" customHeight="1" thickBot="1" x14ac:dyDescent="0.25">
      <c r="A34" s="107"/>
      <c r="B34" s="107"/>
      <c r="C34" s="372" t="str">
        <f>IF(SUM(Poules!X55:X58)=12,Poules!V56,"")</f>
        <v/>
      </c>
      <c r="D34" s="333"/>
      <c r="E34" s="327"/>
      <c r="F34" s="327"/>
      <c r="G34" s="327"/>
      <c r="H34" s="327"/>
      <c r="I34" s="327"/>
      <c r="J34" s="327"/>
      <c r="K34" s="327"/>
      <c r="L34" s="327"/>
      <c r="M34" s="331"/>
      <c r="N34" s="327"/>
      <c r="O34" s="327"/>
      <c r="P34" s="107"/>
      <c r="Q34" s="107"/>
      <c r="R34" s="107"/>
      <c r="S34" s="107"/>
      <c r="T34" s="107"/>
      <c r="U34" s="107"/>
      <c r="V34" s="107"/>
      <c r="W34" s="107"/>
      <c r="X34" s="107"/>
      <c r="Y34" s="107"/>
    </row>
    <row r="35" spans="1:25" ht="17.25" customHeight="1" thickBot="1" x14ac:dyDescent="0.25">
      <c r="A35" s="107"/>
      <c r="B35" s="107"/>
      <c r="C35" s="373"/>
      <c r="D35" s="327"/>
      <c r="E35" s="327"/>
      <c r="F35" s="327"/>
      <c r="G35" s="327"/>
      <c r="H35" s="327"/>
      <c r="I35" s="327"/>
      <c r="J35" s="327"/>
      <c r="K35" s="327"/>
      <c r="L35" s="327"/>
      <c r="M35" s="331"/>
      <c r="N35" s="327"/>
      <c r="O35" s="327"/>
      <c r="P35" s="107"/>
      <c r="Q35" s="107"/>
      <c r="R35" s="107"/>
      <c r="S35" s="107"/>
      <c r="T35" s="107"/>
      <c r="U35" s="107"/>
      <c r="V35" s="107"/>
      <c r="W35" s="107"/>
      <c r="X35" s="107"/>
      <c r="Y35" s="107"/>
    </row>
    <row r="36" spans="1:25" ht="17.25" customHeight="1" thickBot="1" x14ac:dyDescent="0.25">
      <c r="A36" s="107"/>
      <c r="B36" s="10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30"/>
      <c r="N36" s="334"/>
      <c r="O36" s="370"/>
      <c r="P36" s="107"/>
      <c r="Q36" s="107"/>
      <c r="R36" s="107"/>
      <c r="S36" s="107"/>
      <c r="T36" s="107"/>
      <c r="U36" s="107"/>
      <c r="V36" s="107"/>
      <c r="W36" s="107"/>
      <c r="X36" s="107"/>
      <c r="Y36" s="107"/>
    </row>
    <row r="37" spans="1:25" ht="17.25" customHeight="1" thickBot="1" x14ac:dyDescent="0.25">
      <c r="A37" s="107"/>
      <c r="B37" s="107"/>
      <c r="C37" s="327"/>
      <c r="D37" s="327"/>
      <c r="E37" s="327"/>
      <c r="F37" s="327"/>
      <c r="G37" s="327"/>
      <c r="H37" s="327"/>
      <c r="I37" s="327"/>
      <c r="J37" s="327"/>
      <c r="K37" s="327"/>
      <c r="L37" s="327"/>
      <c r="M37" s="331"/>
      <c r="N37" s="327"/>
      <c r="O37" s="371"/>
      <c r="P37" s="107"/>
      <c r="Q37" s="107"/>
      <c r="R37" s="107"/>
      <c r="S37" s="107"/>
      <c r="T37" s="107"/>
      <c r="U37" s="107"/>
      <c r="V37" s="107"/>
      <c r="W37" s="107"/>
      <c r="X37" s="107"/>
      <c r="Y37" s="107"/>
    </row>
    <row r="38" spans="1:25" ht="17.25" customHeight="1" thickBot="1" x14ac:dyDescent="0.25">
      <c r="A38" s="107"/>
      <c r="B38" s="107"/>
      <c r="C38" s="372" t="str">
        <f>IF(SUM(Poules!X55:X58)=12,Poules!V55,"")</f>
        <v/>
      </c>
      <c r="D38" s="328"/>
      <c r="E38" s="327"/>
      <c r="F38" s="327"/>
      <c r="G38" s="327"/>
      <c r="H38" s="327"/>
      <c r="I38" s="327"/>
      <c r="J38" s="327"/>
      <c r="K38" s="327"/>
      <c r="L38" s="327"/>
      <c r="M38" s="331"/>
      <c r="N38" s="327"/>
      <c r="O38" s="327"/>
      <c r="P38" s="110"/>
      <c r="Q38" s="107"/>
      <c r="R38" s="107"/>
      <c r="S38" s="107"/>
      <c r="T38" s="107"/>
      <c r="U38" s="107"/>
      <c r="V38" s="107"/>
      <c r="W38" s="107"/>
      <c r="X38" s="107"/>
      <c r="Y38" s="107"/>
    </row>
    <row r="39" spans="1:25" ht="17.25" customHeight="1" thickBot="1" x14ac:dyDescent="0.25">
      <c r="A39" s="107"/>
      <c r="B39" s="107"/>
      <c r="C39" s="373"/>
      <c r="D39" s="329"/>
      <c r="E39" s="327"/>
      <c r="F39" s="327"/>
      <c r="G39" s="327"/>
      <c r="H39" s="327"/>
      <c r="I39" s="327"/>
      <c r="J39" s="327"/>
      <c r="K39" s="327"/>
      <c r="L39" s="327"/>
      <c r="M39" s="331"/>
      <c r="N39" s="327"/>
      <c r="O39" s="327"/>
      <c r="P39" s="107"/>
      <c r="Q39" s="107"/>
      <c r="R39" s="107"/>
      <c r="S39" s="107"/>
      <c r="T39" s="107"/>
      <c r="U39" s="107"/>
      <c r="V39" s="107"/>
      <c r="W39" s="107"/>
      <c r="X39" s="107"/>
      <c r="Y39" s="107"/>
    </row>
    <row r="40" spans="1:25" ht="17.25" customHeight="1" thickBot="1" x14ac:dyDescent="0.25">
      <c r="A40" s="107"/>
      <c r="B40" s="107"/>
      <c r="C40" s="326"/>
      <c r="D40" s="330"/>
      <c r="E40" s="327"/>
      <c r="F40" s="370"/>
      <c r="G40" s="328"/>
      <c r="H40" s="327"/>
      <c r="I40" s="327"/>
      <c r="J40" s="327"/>
      <c r="K40" s="327"/>
      <c r="L40" s="327"/>
      <c r="M40" s="331"/>
      <c r="N40" s="327"/>
      <c r="O40" s="327"/>
      <c r="P40" s="107"/>
      <c r="Q40" s="107"/>
      <c r="R40" s="107"/>
      <c r="S40" s="107"/>
      <c r="T40" s="107"/>
      <c r="U40" s="107"/>
      <c r="V40" s="107"/>
      <c r="W40" s="107"/>
      <c r="X40" s="107"/>
      <c r="Y40" s="107"/>
    </row>
    <row r="41" spans="1:25" ht="17.25" customHeight="1" thickBot="1" x14ac:dyDescent="0.25">
      <c r="A41" s="107"/>
      <c r="B41" s="107"/>
      <c r="C41" s="327"/>
      <c r="D41" s="331"/>
      <c r="E41" s="332"/>
      <c r="F41" s="371"/>
      <c r="G41" s="329"/>
      <c r="H41" s="327"/>
      <c r="I41" s="327"/>
      <c r="J41" s="327"/>
      <c r="K41" s="327"/>
      <c r="L41" s="327"/>
      <c r="M41" s="331"/>
      <c r="N41" s="327"/>
      <c r="O41" s="327"/>
      <c r="P41" s="107"/>
      <c r="Q41" s="107"/>
      <c r="R41" s="107"/>
      <c r="S41" s="107"/>
      <c r="T41" s="107"/>
      <c r="U41" s="107"/>
      <c r="V41" s="107"/>
      <c r="W41" s="107"/>
      <c r="X41" s="107"/>
      <c r="Y41" s="107"/>
    </row>
    <row r="42" spans="1:25" ht="17.25" customHeight="1" thickBot="1" x14ac:dyDescent="0.25">
      <c r="A42" s="107"/>
      <c r="B42" s="107"/>
      <c r="C42" s="372" t="str">
        <f>IF(SUM(Poules!X11:X14,Poules!X22:X25,Poules!X33:X36,Poules!X44:X47,Poules!X55:X58,Poules!X66:X69)=72,Poules!Y85,"")</f>
        <v/>
      </c>
      <c r="D42" s="333"/>
      <c r="E42" s="327"/>
      <c r="F42" s="327"/>
      <c r="G42" s="331"/>
      <c r="H42" s="327"/>
      <c r="I42" s="327"/>
      <c r="J42" s="327"/>
      <c r="K42" s="327"/>
      <c r="L42" s="327"/>
      <c r="M42" s="331"/>
      <c r="N42" s="327"/>
      <c r="O42" s="327"/>
      <c r="P42" s="107"/>
      <c r="Q42" s="107"/>
      <c r="R42" s="107"/>
      <c r="S42" s="107"/>
      <c r="T42" s="107"/>
      <c r="U42" s="107"/>
      <c r="V42" s="107"/>
      <c r="W42" s="107"/>
      <c r="X42" s="107"/>
      <c r="Y42" s="107"/>
    </row>
    <row r="43" spans="1:25" ht="17.25" customHeight="1" thickBot="1" x14ac:dyDescent="0.25">
      <c r="A43" s="107"/>
      <c r="B43" s="107"/>
      <c r="C43" s="373"/>
      <c r="D43" s="327"/>
      <c r="E43" s="327"/>
      <c r="F43" s="327"/>
      <c r="G43" s="331"/>
      <c r="H43" s="327"/>
      <c r="I43" s="327"/>
      <c r="J43" s="327"/>
      <c r="K43" s="327"/>
      <c r="L43" s="327"/>
      <c r="M43" s="331"/>
      <c r="N43" s="327"/>
      <c r="O43" s="327"/>
      <c r="P43" s="107"/>
      <c r="Q43" s="107"/>
      <c r="R43" s="107"/>
      <c r="S43" s="107"/>
      <c r="T43" s="107"/>
      <c r="U43" s="107"/>
      <c r="V43" s="107"/>
      <c r="W43" s="107"/>
      <c r="X43" s="107"/>
      <c r="Y43" s="107"/>
    </row>
    <row r="44" spans="1:25" ht="17.25" customHeight="1" thickBot="1" x14ac:dyDescent="0.25">
      <c r="A44" s="107"/>
      <c r="B44" s="107"/>
      <c r="C44" s="327"/>
      <c r="D44" s="327"/>
      <c r="E44" s="327"/>
      <c r="F44" s="327"/>
      <c r="G44" s="330"/>
      <c r="H44" s="334"/>
      <c r="I44" s="370"/>
      <c r="J44" s="328"/>
      <c r="K44" s="327"/>
      <c r="L44" s="327"/>
      <c r="M44" s="331"/>
      <c r="N44" s="327"/>
      <c r="O44" s="327"/>
      <c r="P44" s="107"/>
      <c r="Q44" s="107"/>
      <c r="R44" s="107"/>
      <c r="S44" s="107"/>
      <c r="T44" s="107"/>
      <c r="U44" s="107"/>
      <c r="V44" s="107"/>
      <c r="W44" s="107"/>
      <c r="X44" s="107"/>
      <c r="Y44" s="107"/>
    </row>
    <row r="45" spans="1:25" ht="17.25" customHeight="1" thickBot="1" x14ac:dyDescent="0.25">
      <c r="A45" s="111"/>
      <c r="B45" s="107"/>
      <c r="C45" s="327"/>
      <c r="D45" s="327"/>
      <c r="E45" s="327"/>
      <c r="F45" s="327"/>
      <c r="G45" s="331"/>
      <c r="H45" s="327"/>
      <c r="I45" s="371"/>
      <c r="J45" s="329"/>
      <c r="K45" s="327"/>
      <c r="L45" s="327"/>
      <c r="M45" s="331"/>
      <c r="N45" s="327"/>
      <c r="O45" s="327"/>
      <c r="P45" s="107"/>
      <c r="Q45" s="107"/>
      <c r="R45" s="107"/>
      <c r="S45" s="107"/>
      <c r="T45" s="107"/>
      <c r="U45" s="107"/>
      <c r="V45" s="107"/>
      <c r="W45" s="107"/>
      <c r="X45" s="107"/>
      <c r="Y45" s="107"/>
    </row>
    <row r="46" spans="1:25" ht="17.25" customHeight="1" thickBot="1" x14ac:dyDescent="0.25">
      <c r="A46" s="107"/>
      <c r="B46" s="107"/>
      <c r="C46" s="372" t="str">
        <f>IF(SUM(Poules!X44:X47)=12,Poules!V44,"")</f>
        <v/>
      </c>
      <c r="D46" s="328"/>
      <c r="E46" s="327"/>
      <c r="F46" s="327"/>
      <c r="G46" s="331"/>
      <c r="H46" s="327"/>
      <c r="I46" s="327"/>
      <c r="J46" s="331"/>
      <c r="K46" s="327"/>
      <c r="L46" s="327"/>
      <c r="M46" s="331"/>
      <c r="N46" s="327"/>
      <c r="O46" s="327"/>
      <c r="P46" s="107"/>
      <c r="Q46" s="107"/>
      <c r="R46" s="107"/>
      <c r="S46" s="107"/>
      <c r="T46" s="107"/>
      <c r="U46" s="107"/>
      <c r="V46" s="107"/>
      <c r="W46" s="107"/>
      <c r="X46" s="107"/>
      <c r="Y46" s="107"/>
    </row>
    <row r="47" spans="1:25" ht="17.25" customHeight="1" thickBot="1" x14ac:dyDescent="0.25">
      <c r="A47" s="107"/>
      <c r="B47" s="107"/>
      <c r="C47" s="373"/>
      <c r="D47" s="329"/>
      <c r="E47" s="327"/>
      <c r="F47" s="327"/>
      <c r="G47" s="331"/>
      <c r="H47" s="327"/>
      <c r="I47" s="327"/>
      <c r="J47" s="331"/>
      <c r="K47" s="327"/>
      <c r="L47" s="327"/>
      <c r="M47" s="331"/>
      <c r="N47" s="327"/>
      <c r="O47" s="327"/>
      <c r="P47" s="107"/>
      <c r="Q47" s="107"/>
      <c r="R47" s="107"/>
      <c r="S47" s="107"/>
      <c r="T47" s="107"/>
      <c r="U47" s="107"/>
      <c r="V47" s="107"/>
      <c r="W47" s="107"/>
      <c r="X47" s="107"/>
      <c r="Y47" s="107"/>
    </row>
    <row r="48" spans="1:25" ht="17.25" customHeight="1" thickBot="1" x14ac:dyDescent="0.25">
      <c r="A48" s="107"/>
      <c r="B48" s="107"/>
      <c r="C48" s="327"/>
      <c r="D48" s="330"/>
      <c r="E48" s="327"/>
      <c r="F48" s="370"/>
      <c r="G48" s="333"/>
      <c r="H48" s="327"/>
      <c r="I48" s="327"/>
      <c r="J48" s="331"/>
      <c r="K48" s="327"/>
      <c r="L48" s="327"/>
      <c r="M48" s="331"/>
      <c r="N48" s="327"/>
      <c r="O48" s="327"/>
      <c r="P48" s="107"/>
      <c r="Q48" s="107"/>
      <c r="R48" s="107"/>
      <c r="S48" s="107"/>
      <c r="T48" s="107"/>
      <c r="U48" s="107"/>
      <c r="V48" s="107"/>
      <c r="W48" s="107"/>
      <c r="X48" s="107"/>
      <c r="Y48" s="107"/>
    </row>
    <row r="49" spans="1:25" ht="17.25" customHeight="1" thickBot="1" x14ac:dyDescent="0.25">
      <c r="A49" s="107"/>
      <c r="B49" s="107"/>
      <c r="C49" s="327"/>
      <c r="D49" s="331"/>
      <c r="E49" s="332"/>
      <c r="F49" s="371"/>
      <c r="G49" s="327"/>
      <c r="H49" s="327"/>
      <c r="I49" s="327"/>
      <c r="J49" s="331"/>
      <c r="K49" s="327"/>
      <c r="L49" s="327"/>
      <c r="M49" s="331"/>
      <c r="N49" s="327"/>
      <c r="O49" s="327"/>
      <c r="P49" s="107"/>
      <c r="Q49" s="107"/>
      <c r="R49" s="107"/>
      <c r="S49" s="107"/>
      <c r="T49" s="107"/>
      <c r="U49" s="107"/>
      <c r="V49" s="107"/>
      <c r="W49" s="107"/>
      <c r="X49" s="107"/>
      <c r="Y49" s="107"/>
    </row>
    <row r="50" spans="1:25" ht="17.25" customHeight="1" thickBot="1" x14ac:dyDescent="0.25">
      <c r="A50" s="107"/>
      <c r="B50" s="107"/>
      <c r="C50" s="372" t="str">
        <f>IF(SUM(Poules!X66:X69)=12,Poules!V67,"")</f>
        <v/>
      </c>
      <c r="D50" s="333"/>
      <c r="E50" s="327"/>
      <c r="F50" s="327"/>
      <c r="G50" s="327"/>
      <c r="H50" s="327"/>
      <c r="I50" s="327"/>
      <c r="J50" s="331"/>
      <c r="K50" s="327"/>
      <c r="L50" s="327"/>
      <c r="M50" s="331"/>
      <c r="N50" s="327"/>
      <c r="O50" s="327"/>
      <c r="P50" s="107"/>
      <c r="Q50" s="107"/>
      <c r="R50" s="107"/>
      <c r="S50" s="107"/>
      <c r="T50" s="107"/>
      <c r="U50" s="107"/>
      <c r="V50" s="107"/>
      <c r="W50" s="107"/>
      <c r="X50" s="107"/>
      <c r="Y50" s="107"/>
    </row>
    <row r="51" spans="1:25" ht="17.25" customHeight="1" thickBot="1" x14ac:dyDescent="0.25">
      <c r="A51" s="107"/>
      <c r="B51" s="107"/>
      <c r="C51" s="373"/>
      <c r="D51" s="327"/>
      <c r="E51" s="327"/>
      <c r="F51" s="327"/>
      <c r="G51" s="327"/>
      <c r="H51" s="327"/>
      <c r="I51" s="327"/>
      <c r="J51" s="331"/>
      <c r="K51" s="327"/>
      <c r="L51" s="327"/>
      <c r="M51" s="331"/>
      <c r="N51" s="327"/>
      <c r="O51" s="327"/>
      <c r="P51" s="107"/>
      <c r="Q51" s="107"/>
      <c r="R51" s="107"/>
      <c r="S51" s="107"/>
      <c r="T51" s="107"/>
      <c r="U51" s="107"/>
      <c r="V51" s="107"/>
      <c r="W51" s="107"/>
      <c r="X51" s="107"/>
      <c r="Y51" s="107"/>
    </row>
    <row r="52" spans="1:25" ht="17.25" customHeight="1" thickBot="1" x14ac:dyDescent="0.25">
      <c r="A52" s="107"/>
      <c r="B52" s="107"/>
      <c r="C52" s="327"/>
      <c r="D52" s="327"/>
      <c r="E52" s="327"/>
      <c r="F52" s="327"/>
      <c r="G52" s="327"/>
      <c r="H52" s="327"/>
      <c r="I52" s="327"/>
      <c r="J52" s="330"/>
      <c r="K52" s="334"/>
      <c r="L52" s="370"/>
      <c r="M52" s="333"/>
      <c r="N52" s="327"/>
      <c r="O52" s="327"/>
      <c r="P52" s="107"/>
      <c r="Q52" s="107"/>
      <c r="R52" s="107"/>
      <c r="S52" s="107"/>
      <c r="T52" s="107"/>
      <c r="U52" s="107"/>
      <c r="V52" s="107"/>
      <c r="W52" s="107"/>
      <c r="X52" s="107"/>
      <c r="Y52" s="107"/>
    </row>
    <row r="53" spans="1:25" ht="17.25" customHeight="1" thickBot="1" x14ac:dyDescent="0.25">
      <c r="A53" s="107"/>
      <c r="B53" s="107"/>
      <c r="C53" s="327"/>
      <c r="D53" s="327"/>
      <c r="E53" s="327"/>
      <c r="F53" s="327"/>
      <c r="G53" s="327"/>
      <c r="H53" s="327"/>
      <c r="I53" s="327"/>
      <c r="J53" s="331"/>
      <c r="K53" s="327"/>
      <c r="L53" s="371"/>
      <c r="M53" s="327"/>
      <c r="N53" s="327"/>
      <c r="O53" s="327"/>
      <c r="P53" s="107"/>
      <c r="Q53" s="107"/>
      <c r="R53" s="107"/>
      <c r="S53" s="107"/>
      <c r="T53" s="107"/>
      <c r="U53" s="107"/>
      <c r="V53" s="107"/>
      <c r="W53" s="107"/>
      <c r="X53" s="107"/>
      <c r="Y53" s="107"/>
    </row>
    <row r="54" spans="1:25" ht="17.25" customHeight="1" thickBot="1" x14ac:dyDescent="0.25">
      <c r="A54" s="107"/>
      <c r="B54" s="107"/>
      <c r="C54" s="372" t="str">
        <f>IF(SUM(Poules!X33:X36)=12,Poules!V33,"")</f>
        <v/>
      </c>
      <c r="D54" s="328"/>
      <c r="E54" s="327"/>
      <c r="F54" s="327"/>
      <c r="G54" s="327"/>
      <c r="H54" s="327"/>
      <c r="I54" s="327"/>
      <c r="J54" s="331"/>
      <c r="K54" s="327"/>
      <c r="L54" s="327"/>
      <c r="M54" s="327"/>
      <c r="N54" s="327"/>
      <c r="O54" s="327"/>
      <c r="P54" s="107"/>
      <c r="Q54" s="107"/>
      <c r="R54" s="107"/>
      <c r="S54" s="107"/>
      <c r="T54" s="107"/>
      <c r="U54" s="107"/>
      <c r="V54" s="107"/>
      <c r="W54" s="107"/>
      <c r="X54" s="107"/>
      <c r="Y54" s="107"/>
    </row>
    <row r="55" spans="1:25" ht="17.25" customHeight="1" thickBot="1" x14ac:dyDescent="0.25">
      <c r="A55" s="107"/>
      <c r="B55" s="107"/>
      <c r="C55" s="373"/>
      <c r="D55" s="329"/>
      <c r="E55" s="327"/>
      <c r="F55" s="327"/>
      <c r="G55" s="327"/>
      <c r="H55" s="327"/>
      <c r="I55" s="327"/>
      <c r="J55" s="331"/>
      <c r="K55" s="327"/>
      <c r="L55" s="376"/>
      <c r="M55" s="376"/>
      <c r="N55" s="327"/>
      <c r="O55" s="327"/>
      <c r="P55" s="107"/>
      <c r="Q55" s="107"/>
      <c r="R55" s="107"/>
      <c r="S55" s="107"/>
      <c r="T55" s="107"/>
      <c r="U55" s="107"/>
      <c r="V55" s="107"/>
      <c r="W55" s="107"/>
      <c r="X55" s="107"/>
      <c r="Y55" s="107"/>
    </row>
    <row r="56" spans="1:25" ht="17.25" customHeight="1" thickBot="1" x14ac:dyDescent="0.25">
      <c r="A56" s="107"/>
      <c r="B56" s="107"/>
      <c r="C56" s="327"/>
      <c r="D56" s="330"/>
      <c r="E56" s="327"/>
      <c r="F56" s="370"/>
      <c r="G56" s="328"/>
      <c r="H56" s="327"/>
      <c r="I56" s="327"/>
      <c r="J56" s="331"/>
      <c r="K56" s="327"/>
      <c r="L56" s="327"/>
      <c r="M56" s="327"/>
      <c r="N56" s="327"/>
      <c r="O56" s="327"/>
      <c r="P56" s="107"/>
      <c r="Q56" s="107"/>
      <c r="R56" s="107"/>
      <c r="S56" s="107"/>
      <c r="T56" s="107"/>
      <c r="U56" s="107"/>
      <c r="V56" s="107"/>
      <c r="W56" s="107"/>
      <c r="X56" s="107"/>
      <c r="Y56" s="107"/>
    </row>
    <row r="57" spans="1:25" ht="17.25" customHeight="1" thickBot="1" x14ac:dyDescent="0.25">
      <c r="A57" s="107"/>
      <c r="B57" s="107"/>
      <c r="C57" s="327"/>
      <c r="D57" s="331"/>
      <c r="E57" s="332"/>
      <c r="F57" s="371"/>
      <c r="G57" s="329"/>
      <c r="H57" s="327"/>
      <c r="I57" s="327"/>
      <c r="J57" s="331"/>
      <c r="K57" s="327"/>
      <c r="L57" s="327"/>
      <c r="M57" s="327"/>
      <c r="N57" s="327"/>
      <c r="O57" s="327"/>
      <c r="P57" s="107"/>
      <c r="Q57" s="107"/>
      <c r="R57" s="107"/>
      <c r="S57" s="107"/>
      <c r="T57" s="107"/>
      <c r="U57" s="107"/>
      <c r="V57" s="107"/>
      <c r="W57" s="107"/>
      <c r="X57" s="107"/>
      <c r="Y57" s="107"/>
    </row>
    <row r="58" spans="1:25" ht="17.25" customHeight="1" thickTop="1" thickBot="1" x14ac:dyDescent="0.25">
      <c r="A58" s="107"/>
      <c r="B58" s="107"/>
      <c r="C58" s="372" t="str">
        <f>IF(SUM(Poules!X11:X14,Poules!X22:X25,Poules!X33:X36,Poules!X44:X47,Poules!X55:X58,Poules!X66:X69)=72,Poules!X85,"")</f>
        <v/>
      </c>
      <c r="D58" s="333"/>
      <c r="E58" s="327"/>
      <c r="F58" s="327"/>
      <c r="G58" s="331"/>
      <c r="H58" s="327"/>
      <c r="I58" s="327"/>
      <c r="J58" s="331"/>
      <c r="K58" s="327"/>
      <c r="L58" s="335" t="str">
        <f>IF(Grille!$A$4&gt;0,IF(Grille!$A$5="Français","Qui terminera meilleur buteur de la compétition : ",IF(Grille!$A$5="Español","Quién terminará como máximo goleador de la competición : ","Who will finish top scorer in the competition : ")),"")</f>
        <v xml:space="preserve">Qui terminera meilleur buteur de la compétition : </v>
      </c>
      <c r="M58" s="335"/>
      <c r="N58" s="335"/>
      <c r="O58" s="335"/>
      <c r="P58" s="202"/>
      <c r="Q58" s="355"/>
      <c r="R58" s="356"/>
      <c r="S58" s="357"/>
      <c r="T58" s="107"/>
      <c r="U58" s="107"/>
      <c r="V58" s="107"/>
      <c r="W58" s="107"/>
      <c r="X58" s="107"/>
      <c r="Y58" s="107"/>
    </row>
    <row r="59" spans="1:25" ht="17.25" customHeight="1" thickTop="1" thickBot="1" x14ac:dyDescent="0.25">
      <c r="A59" s="107"/>
      <c r="B59" s="107"/>
      <c r="C59" s="373"/>
      <c r="D59" s="327"/>
      <c r="E59" s="327"/>
      <c r="F59" s="327"/>
      <c r="G59" s="331"/>
      <c r="H59" s="327"/>
      <c r="I59" s="327"/>
      <c r="J59" s="331"/>
      <c r="K59" s="327"/>
      <c r="L59" s="335" t="str">
        <f>IF(Grille!$A$4&gt;0,IF(Grille!$A$5="Français","Qui sera désigné meilleur joueur de la compétition :",IF(Grille!$A$5="Español","
Quién será nombrado mejor jugador de la competición : ","Who will be named the best player of the competition:")),"")</f>
        <v>Qui sera désigné meilleur joueur de la compétition :</v>
      </c>
      <c r="M59" s="335"/>
      <c r="N59" s="335"/>
      <c r="O59" s="335"/>
      <c r="P59" s="202"/>
      <c r="Q59" s="355"/>
      <c r="R59" s="356"/>
      <c r="S59" s="357"/>
      <c r="T59" s="107"/>
      <c r="U59" s="107"/>
      <c r="V59" s="107"/>
      <c r="W59" s="107"/>
      <c r="X59" s="107"/>
      <c r="Y59" s="107"/>
    </row>
    <row r="60" spans="1:25" ht="17.25" customHeight="1" thickTop="1" thickBot="1" x14ac:dyDescent="0.25">
      <c r="A60" s="107"/>
      <c r="B60" s="107"/>
      <c r="C60" s="327"/>
      <c r="D60" s="327"/>
      <c r="E60" s="327"/>
      <c r="F60" s="327"/>
      <c r="G60" s="330"/>
      <c r="H60" s="334"/>
      <c r="I60" s="370"/>
      <c r="J60" s="333"/>
      <c r="K60" s="327"/>
      <c r="L60" s="335" t="str">
        <f>IF(Grille!$A$4&gt;0,IF(Grille!$A$5="Français","Qui sera désigné meilleur gardien de la compétition : ",IF(Grille!$A$5="Español","Quién será nombrado mejor portero de la competición : ","Who will be named the best goalkeeper of the competition : ")),"")</f>
        <v xml:space="preserve">Qui sera désigné meilleur gardien de la compétition : </v>
      </c>
      <c r="M60" s="335"/>
      <c r="N60" s="335"/>
      <c r="O60" s="335"/>
      <c r="P60" s="202"/>
      <c r="Q60" s="355"/>
      <c r="R60" s="356"/>
      <c r="S60" s="357"/>
      <c r="T60" s="107"/>
      <c r="U60" s="107"/>
      <c r="V60" s="107"/>
      <c r="W60" s="107"/>
      <c r="X60" s="107"/>
      <c r="Y60" s="107"/>
    </row>
    <row r="61" spans="1:25" ht="17.25" customHeight="1" thickTop="1" thickBot="1" x14ac:dyDescent="0.25">
      <c r="A61" s="107"/>
      <c r="B61" s="107"/>
      <c r="C61" s="327"/>
      <c r="D61" s="327"/>
      <c r="E61" s="327"/>
      <c r="F61" s="327"/>
      <c r="G61" s="331"/>
      <c r="H61" s="327"/>
      <c r="I61" s="371"/>
      <c r="J61" s="327"/>
      <c r="K61" s="327"/>
      <c r="L61" s="335" t="str">
        <f>IF(Grille!$A$4&gt;0,IF(Grille!$A$5="Français","Combien de buts seront marqués (+/- 3 buts près) (prolongations incluses) :",IF(Grille!$A$5="Español","Cuántos goles se marcarán (+/- 3 goles cerca) (toda la competición) : ","
How many goals will be scored (+/- 3 goals close) (extratime included) : ")),"")</f>
        <v>Combien de buts seront marqués (+/- 3 buts près) (prolongations incluses) :</v>
      </c>
      <c r="M61" s="335"/>
      <c r="N61" s="335"/>
      <c r="O61" s="335"/>
      <c r="P61" s="202"/>
      <c r="Q61" s="355"/>
      <c r="R61" s="356"/>
      <c r="S61" s="357"/>
      <c r="T61" s="107"/>
      <c r="U61" s="107"/>
      <c r="V61" s="107"/>
      <c r="W61" s="107"/>
      <c r="X61" s="107"/>
      <c r="Y61" s="107"/>
    </row>
    <row r="62" spans="1:25" ht="17.25" customHeight="1" thickTop="1" thickBot="1" x14ac:dyDescent="0.25">
      <c r="A62" s="107"/>
      <c r="B62" s="107"/>
      <c r="C62" s="372" t="str">
        <f>IF(SUM(Poules!X11:X14)=12,Poules!V12,"")</f>
        <v/>
      </c>
      <c r="D62" s="328"/>
      <c r="E62" s="327"/>
      <c r="F62" s="327"/>
      <c r="G62" s="331"/>
      <c r="H62" s="327"/>
      <c r="I62" s="327"/>
      <c r="J62" s="327"/>
      <c r="K62" s="327"/>
      <c r="L62" s="335" t="str">
        <f>IF(Grille!$A$4&gt;0,IF(Grille!$A$5="Français","Combien de cartons rouges seront attribués sur l'ensemble de la compétition :",IF(Grille!$A$5="Español","
Cuántas tarjetas rojas se sacarán a lo largo de la competición : ","How many red cards will be awarded throughout the competition : ")),"")</f>
        <v>Combien de cartons rouges seront attribués sur l'ensemble de la compétition :</v>
      </c>
      <c r="M62" s="335"/>
      <c r="N62" s="335"/>
      <c r="O62" s="335"/>
      <c r="P62" s="202"/>
      <c r="Q62" s="355"/>
      <c r="R62" s="356"/>
      <c r="S62" s="357"/>
      <c r="T62" s="107"/>
      <c r="U62" s="107"/>
      <c r="V62" s="107"/>
      <c r="W62" s="107"/>
      <c r="X62" s="107"/>
      <c r="Y62" s="107"/>
    </row>
    <row r="63" spans="1:25" ht="17.25" customHeight="1" thickTop="1" thickBot="1" x14ac:dyDescent="0.25">
      <c r="A63" s="107"/>
      <c r="B63" s="107"/>
      <c r="C63" s="373"/>
      <c r="D63" s="329"/>
      <c r="E63" s="327"/>
      <c r="F63" s="327"/>
      <c r="G63" s="331"/>
      <c r="H63" s="327"/>
      <c r="I63" s="327"/>
      <c r="J63" s="327"/>
      <c r="K63" s="327"/>
      <c r="L63" s="335" t="str">
        <f>IF(Grille!$A$4&gt;0,IF(Grille!$A$5="Français","Combien de prolongations seront disputées (Min 0 / Max 15) : ",IF(Grille!$A$5="Español","Cuántos tiempos extra se jugarán : ","How many extra times will be played :")),"")</f>
        <v xml:space="preserve">Combien de prolongations seront disputées (Min 0 / Max 15) : </v>
      </c>
      <c r="M63" s="335"/>
      <c r="N63" s="335"/>
      <c r="O63" s="335"/>
      <c r="P63" s="202"/>
      <c r="Q63" s="355"/>
      <c r="R63" s="356"/>
      <c r="S63" s="357"/>
      <c r="T63" s="107"/>
      <c r="U63" s="107"/>
      <c r="V63" s="107"/>
      <c r="W63" s="107"/>
      <c r="X63" s="107"/>
      <c r="Y63" s="107"/>
    </row>
    <row r="64" spans="1:25" ht="17.25" customHeight="1" thickBot="1" x14ac:dyDescent="0.25">
      <c r="A64" s="107"/>
      <c r="B64" s="107"/>
      <c r="C64" s="327"/>
      <c r="D64" s="330"/>
      <c r="E64" s="327"/>
      <c r="F64" s="370"/>
      <c r="G64" s="333"/>
      <c r="H64" s="327"/>
      <c r="I64" s="327"/>
      <c r="J64" s="327"/>
      <c r="K64" s="327"/>
      <c r="L64" s="327"/>
      <c r="M64" s="327"/>
      <c r="N64" s="327"/>
      <c r="O64" s="327"/>
      <c r="P64" s="107"/>
      <c r="Q64" s="107"/>
      <c r="R64" s="107"/>
      <c r="S64" s="107"/>
      <c r="T64" s="107"/>
      <c r="U64" s="107"/>
      <c r="V64" s="107"/>
      <c r="W64" s="107"/>
      <c r="X64" s="107"/>
      <c r="Y64" s="107"/>
    </row>
    <row r="65" spans="1:25" ht="17.25" customHeight="1" thickBot="1" x14ac:dyDescent="0.25">
      <c r="A65" s="107"/>
      <c r="B65" s="107"/>
      <c r="C65" s="327"/>
      <c r="D65" s="331"/>
      <c r="E65" s="332"/>
      <c r="F65" s="371"/>
      <c r="G65" s="327"/>
      <c r="H65" s="327"/>
      <c r="I65" s="327"/>
      <c r="J65" s="327"/>
      <c r="K65" s="327"/>
      <c r="L65" s="327"/>
      <c r="M65" s="327"/>
      <c r="N65" s="327"/>
      <c r="O65" s="327"/>
      <c r="P65" s="107"/>
      <c r="Q65" s="107"/>
      <c r="R65" s="107"/>
      <c r="S65" s="107"/>
      <c r="T65" s="107"/>
      <c r="U65" s="107"/>
      <c r="V65" s="107"/>
      <c r="W65" s="107"/>
      <c r="X65" s="107"/>
      <c r="Y65" s="107"/>
    </row>
    <row r="66" spans="1:25" ht="17.25" customHeight="1" thickBot="1" x14ac:dyDescent="0.25">
      <c r="A66" s="107"/>
      <c r="B66" s="107"/>
      <c r="C66" s="372" t="str">
        <f>IF(SUM(Poules!X22:X25)=12,Poules!V23,"")</f>
        <v/>
      </c>
      <c r="D66" s="333"/>
      <c r="E66" s="327"/>
      <c r="F66" s="327"/>
      <c r="G66" s="327"/>
      <c r="H66" s="327"/>
      <c r="I66" s="327"/>
      <c r="J66" s="327"/>
      <c r="K66" s="327"/>
      <c r="L66" s="325"/>
      <c r="M66" s="327"/>
      <c r="N66" s="327"/>
      <c r="O66" s="327"/>
      <c r="P66" s="107"/>
      <c r="Q66" s="107"/>
      <c r="R66" s="107"/>
      <c r="S66" s="107"/>
      <c r="T66" s="107"/>
      <c r="U66" s="107"/>
      <c r="V66" s="107"/>
      <c r="W66" s="107"/>
      <c r="X66" s="107"/>
      <c r="Y66" s="107"/>
    </row>
    <row r="67" spans="1:25" ht="17.25" customHeight="1" thickBot="1" x14ac:dyDescent="0.25">
      <c r="A67" s="107"/>
      <c r="B67" s="107"/>
      <c r="C67" s="373"/>
      <c r="D67" s="327"/>
      <c r="E67" s="327"/>
      <c r="F67" s="327"/>
      <c r="G67" s="327"/>
      <c r="H67" s="327"/>
      <c r="I67" s="327"/>
      <c r="J67" s="327"/>
      <c r="K67" s="327"/>
      <c r="L67" s="327"/>
      <c r="M67" s="327"/>
      <c r="N67" s="327"/>
      <c r="O67" s="327"/>
      <c r="P67" s="107"/>
      <c r="Q67" s="107"/>
      <c r="R67" s="107"/>
      <c r="S67" s="107"/>
      <c r="T67" s="107"/>
      <c r="U67" s="107"/>
      <c r="V67" s="107"/>
      <c r="W67" s="107"/>
      <c r="X67" s="107"/>
      <c r="Y67" s="107"/>
    </row>
    <row r="68" spans="1:25" ht="63.75" customHeight="1" x14ac:dyDescent="0.2">
      <c r="A68" s="107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</row>
    <row r="69" spans="1:25" ht="17.25" customHeight="1" x14ac:dyDescent="0.2">
      <c r="A69" s="198" t="s">
        <v>89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</row>
    <row r="70" spans="1:25" ht="17.25" hidden="1" customHeight="1" x14ac:dyDescent="0.2">
      <c r="F70" s="66" t="str">
        <f>C6</f>
        <v/>
      </c>
      <c r="I70" s="66">
        <f>F8</f>
        <v>0</v>
      </c>
      <c r="J70" s="66" t="str">
        <f>IF(AND(F8&lt;&gt;F70,F8&lt;&gt;F71,F8&lt;&gt;""),"O","")</f>
        <v/>
      </c>
      <c r="L70" s="66">
        <f>I12</f>
        <v>0</v>
      </c>
      <c r="M70" s="66" t="str">
        <f>IF(AND(I12&lt;&gt;I70,I12&lt;&gt;I71,I12&lt;&gt;""),"O","")</f>
        <v/>
      </c>
      <c r="O70" s="66">
        <f>L20</f>
        <v>0</v>
      </c>
      <c r="P70" s="66" t="str">
        <f>IF(AND(L20&lt;&gt;L70,L20&lt;&gt;L71,L20&lt;&gt;""),"O","")</f>
        <v/>
      </c>
      <c r="Q70" s="66" t="str">
        <f>IF(AND(O36&lt;&gt;O70,O36&lt;&gt;O71,O36&lt;&gt;""),"O","")</f>
        <v/>
      </c>
      <c r="R70" s="66">
        <f>COUNTIF(G70:G85,"O")+COUNTIF(J70:J77,"O")+COUNTIF(M70:M73,"O")+COUNTIF(P70:Q71,"O")</f>
        <v>0</v>
      </c>
    </row>
    <row r="71" spans="1:25" ht="17.25" hidden="1" customHeight="1" x14ac:dyDescent="0.2">
      <c r="F71" s="66" t="str">
        <f>C10</f>
        <v/>
      </c>
      <c r="I71" s="66">
        <f>F16</f>
        <v>0</v>
      </c>
      <c r="J71" s="66" t="str">
        <f>IF(AND(F16&lt;&gt;F72,F16&lt;&gt;F73,F16&lt;&gt;""),"O","")</f>
        <v/>
      </c>
      <c r="L71" s="66">
        <f>I28</f>
        <v>0</v>
      </c>
      <c r="M71" s="66" t="str">
        <f>IF(AND(I28&lt;&gt;I72,I28&lt;&gt;I73,I28&lt;&gt;""),"O","")</f>
        <v/>
      </c>
      <c r="O71" s="66">
        <f>L52</f>
        <v>0</v>
      </c>
      <c r="P71" s="66" t="str">
        <f>IF(AND(L52&lt;&gt;L72,L52&lt;&gt;L73,L52&lt;&gt;""),"O","")</f>
        <v/>
      </c>
    </row>
    <row r="72" spans="1:25" ht="17.25" hidden="1" customHeight="1" x14ac:dyDescent="0.2">
      <c r="F72" s="66" t="str">
        <f>C14</f>
        <v/>
      </c>
      <c r="I72" s="66">
        <f>F24</f>
        <v>0</v>
      </c>
      <c r="J72" s="66" t="str">
        <f>IF(AND(F24&lt;&gt;F74,F24&lt;&gt;F75,F24&lt;&gt;""),"O","")</f>
        <v/>
      </c>
      <c r="L72" s="66">
        <f>I44</f>
        <v>0</v>
      </c>
      <c r="M72" s="66" t="str">
        <f>IF(AND(I44&lt;&gt;I74,I44&lt;&gt;I75,I44&lt;&gt;""),"O","")</f>
        <v/>
      </c>
    </row>
    <row r="73" spans="1:25" ht="17.25" hidden="1" customHeight="1" x14ac:dyDescent="0.2">
      <c r="F73" s="66" t="str">
        <f>C18</f>
        <v/>
      </c>
      <c r="I73" s="66">
        <f>F32</f>
        <v>0</v>
      </c>
      <c r="J73" s="66" t="str">
        <f>IF(AND(F32&lt;&gt;F76,F32&lt;&gt;F77,F32&lt;&gt;""),"O","")</f>
        <v/>
      </c>
      <c r="L73" s="66">
        <f>I60</f>
        <v>0</v>
      </c>
      <c r="M73" s="66" t="str">
        <f>IF(AND(I60&lt;&gt;I76,I60&lt;&gt;I77,I60&lt;&gt;""),"O","")</f>
        <v/>
      </c>
    </row>
    <row r="74" spans="1:25" ht="17.25" hidden="1" customHeight="1" x14ac:dyDescent="0.2">
      <c r="F74" s="66" t="str">
        <f>C22</f>
        <v/>
      </c>
      <c r="I74" s="66">
        <f>F40</f>
        <v>0</v>
      </c>
      <c r="J74" s="66" t="str">
        <f>IF(AND(F40&lt;&gt;F78,F40&lt;&gt;F79,F40&lt;&gt;""),"O","")</f>
        <v/>
      </c>
    </row>
    <row r="75" spans="1:25" ht="17.25" hidden="1" customHeight="1" x14ac:dyDescent="0.2">
      <c r="F75" s="66" t="str">
        <f>C26</f>
        <v/>
      </c>
      <c r="I75" s="66">
        <f>F48</f>
        <v>0</v>
      </c>
      <c r="J75" s="66" t="str">
        <f>IF(AND(F48&lt;&gt;F80,F48&lt;&gt;F81,F48&lt;&gt;""),"O","")</f>
        <v/>
      </c>
    </row>
    <row r="76" spans="1:25" ht="17.25" hidden="1" customHeight="1" x14ac:dyDescent="0.2">
      <c r="F76" s="66" t="str">
        <f>C30</f>
        <v/>
      </c>
      <c r="I76" s="66">
        <f>F56</f>
        <v>0</v>
      </c>
      <c r="J76" s="66" t="str">
        <f>IF(AND(F56&lt;&gt;F82,F56&lt;&gt;F83,F56&lt;&gt;""),"O","")</f>
        <v/>
      </c>
    </row>
    <row r="77" spans="1:25" ht="17.25" hidden="1" customHeight="1" x14ac:dyDescent="0.2">
      <c r="F77" s="66" t="str">
        <f>C34</f>
        <v/>
      </c>
      <c r="I77" s="66">
        <f>F64</f>
        <v>0</v>
      </c>
      <c r="J77" s="66" t="str">
        <f>IF(AND(F64&lt;&gt;F84,F64&lt;&gt;F85,F64&lt;&gt;""),"O","")</f>
        <v/>
      </c>
    </row>
    <row r="78" spans="1:25" ht="17.25" hidden="1" customHeight="1" x14ac:dyDescent="0.2">
      <c r="F78" s="66" t="str">
        <f>C38</f>
        <v/>
      </c>
    </row>
    <row r="79" spans="1:25" ht="17.25" hidden="1" customHeight="1" x14ac:dyDescent="0.2">
      <c r="F79" s="66" t="str">
        <f>C42</f>
        <v/>
      </c>
    </row>
    <row r="80" spans="1:25" ht="17.25" hidden="1" customHeight="1" x14ac:dyDescent="0.2">
      <c r="F80" s="66" t="str">
        <f>C46</f>
        <v/>
      </c>
    </row>
    <row r="81" spans="6:6" ht="17.25" hidden="1" customHeight="1" x14ac:dyDescent="0.2">
      <c r="F81" s="66" t="str">
        <f>C50</f>
        <v/>
      </c>
    </row>
    <row r="82" spans="6:6" ht="17.25" hidden="1" customHeight="1" x14ac:dyDescent="0.2">
      <c r="F82" s="66" t="str">
        <f>C54</f>
        <v/>
      </c>
    </row>
    <row r="83" spans="6:6" ht="17.25" hidden="1" customHeight="1" x14ac:dyDescent="0.2">
      <c r="F83" s="66" t="str">
        <f>C58</f>
        <v/>
      </c>
    </row>
    <row r="84" spans="6:6" ht="17.25" hidden="1" customHeight="1" x14ac:dyDescent="0.2">
      <c r="F84" s="66" t="str">
        <f>C62</f>
        <v/>
      </c>
    </row>
    <row r="85" spans="6:6" ht="17.25" hidden="1" customHeight="1" x14ac:dyDescent="0.2">
      <c r="F85" s="66" t="str">
        <f>C66</f>
        <v/>
      </c>
    </row>
  </sheetData>
  <sheetProtection algorithmName="SHA-512" hashValue="z9IWdZVw0/eLwO0++97osYu1xzljE0zV1euqBV6zxfJcMsU6v3fxdaH+9/xhFoKFM1iKClm5WyBZGd5cJCZFOw==" saltValue="WCMJ/ETPZNvvctWTkoPFIQ==" spinCount="100000" sheet="1" objects="1" scenarios="1" selectLockedCells="1"/>
  <mergeCells count="42">
    <mergeCell ref="L3:M3"/>
    <mergeCell ref="L55:M55"/>
    <mergeCell ref="C6:C7"/>
    <mergeCell ref="C10:C11"/>
    <mergeCell ref="C14:C15"/>
    <mergeCell ref="C18:C19"/>
    <mergeCell ref="C22:C23"/>
    <mergeCell ref="C50:C51"/>
    <mergeCell ref="C54:C55"/>
    <mergeCell ref="F8:F9"/>
    <mergeCell ref="I3:J3"/>
    <mergeCell ref="I12:I13"/>
    <mergeCell ref="I28:I29"/>
    <mergeCell ref="L52:L53"/>
    <mergeCell ref="L20:L21"/>
    <mergeCell ref="C58:C59"/>
    <mergeCell ref="C62:C63"/>
    <mergeCell ref="C66:C67"/>
    <mergeCell ref="C46:C47"/>
    <mergeCell ref="F3:G3"/>
    <mergeCell ref="C42:C43"/>
    <mergeCell ref="C26:C27"/>
    <mergeCell ref="F16:F17"/>
    <mergeCell ref="F24:F25"/>
    <mergeCell ref="F32:F33"/>
    <mergeCell ref="F40:F41"/>
    <mergeCell ref="C3:D3"/>
    <mergeCell ref="C30:C31"/>
    <mergeCell ref="C34:C35"/>
    <mergeCell ref="C38:C39"/>
    <mergeCell ref="Q63:S63"/>
    <mergeCell ref="O36:O37"/>
    <mergeCell ref="F56:F57"/>
    <mergeCell ref="F64:F65"/>
    <mergeCell ref="F48:F49"/>
    <mergeCell ref="I44:I45"/>
    <mergeCell ref="I60:I61"/>
    <mergeCell ref="Q58:S58"/>
    <mergeCell ref="Q59:S59"/>
    <mergeCell ref="Q60:S60"/>
    <mergeCell ref="Q61:S61"/>
    <mergeCell ref="Q62:S62"/>
  </mergeCells>
  <phoneticPr fontId="1" type="noConversion"/>
  <conditionalFormatting sqref="F8:F9">
    <cfRule type="expression" dxfId="17" priority="17" stopIfTrue="1">
      <formula>AND(F8&lt;&gt;C6,F8&lt;&gt;C10,F8&lt;&gt;"")</formula>
    </cfRule>
  </conditionalFormatting>
  <conditionalFormatting sqref="F16:F17">
    <cfRule type="expression" dxfId="16" priority="15" stopIfTrue="1">
      <formula>AND(F16&lt;&gt;C14,F16&lt;&gt;C18,F16&lt;&gt;"")</formula>
    </cfRule>
  </conditionalFormatting>
  <conditionalFormatting sqref="F24:F25">
    <cfRule type="expression" dxfId="15" priority="14" stopIfTrue="1">
      <formula>AND(F24&lt;&gt;C22,F24&lt;&gt;C26,F24&lt;&gt;"")</formula>
    </cfRule>
  </conditionalFormatting>
  <conditionalFormatting sqref="F32:F33">
    <cfRule type="expression" dxfId="14" priority="13" stopIfTrue="1">
      <formula>AND(F32&lt;&gt;C30,F32&lt;&gt;C34,F32&lt;&gt;"")</formula>
    </cfRule>
  </conditionalFormatting>
  <conditionalFormatting sqref="F40:F41">
    <cfRule type="expression" dxfId="13" priority="12" stopIfTrue="1">
      <formula>AND(F40&lt;&gt;C38,F40&lt;&gt;C42,F40&lt;&gt;"")</formula>
    </cfRule>
  </conditionalFormatting>
  <conditionalFormatting sqref="F48:F49">
    <cfRule type="expression" dxfId="12" priority="11" stopIfTrue="1">
      <formula>AND(F48&lt;&gt;C46,F48&lt;&gt;C50,F48&lt;&gt;"")</formula>
    </cfRule>
  </conditionalFormatting>
  <conditionalFormatting sqref="F56:F57">
    <cfRule type="expression" dxfId="11" priority="10" stopIfTrue="1">
      <formula>AND(F56&lt;&gt;C54,F56&lt;&gt;C58,F56&lt;&gt;"")</formula>
    </cfRule>
  </conditionalFormatting>
  <conditionalFormatting sqref="F64:F65">
    <cfRule type="expression" dxfId="10" priority="9" stopIfTrue="1">
      <formula>AND(F64&lt;&gt;C62,F64&lt;&gt;C66,F64&lt;&gt;"")</formula>
    </cfRule>
  </conditionalFormatting>
  <conditionalFormatting sqref="I12:I13">
    <cfRule type="expression" dxfId="9" priority="8" stopIfTrue="1">
      <formula>AND(I12&lt;&gt;F8,I12&lt;&gt;F16,I12&lt;&gt;"")</formula>
    </cfRule>
  </conditionalFormatting>
  <conditionalFormatting sqref="I28:I29">
    <cfRule type="expression" dxfId="8" priority="7" stopIfTrue="1">
      <formula>AND(I28&lt;&gt;F24,I28&lt;&gt;F32,I28&lt;&gt;"")</formula>
    </cfRule>
  </conditionalFormatting>
  <conditionalFormatting sqref="I44:I45">
    <cfRule type="expression" dxfId="7" priority="6" stopIfTrue="1">
      <formula>AND(I44&lt;&gt;F40,I44&lt;&gt;F48,I44&lt;&gt;"")</formula>
    </cfRule>
  </conditionalFormatting>
  <conditionalFormatting sqref="I60:I61">
    <cfRule type="expression" dxfId="6" priority="5" stopIfTrue="1">
      <formula>AND(I60&lt;&gt;F56,I60&lt;&gt;F64,I60&lt;&gt;"")</formula>
    </cfRule>
  </conditionalFormatting>
  <conditionalFormatting sqref="L20:L21">
    <cfRule type="expression" dxfId="5" priority="4" stopIfTrue="1">
      <formula>AND(L20&lt;&gt;I12,L20&lt;&gt;I28,L20&lt;&gt;"")</formula>
    </cfRule>
  </conditionalFormatting>
  <conditionalFormatting sqref="L52:L53">
    <cfRule type="expression" dxfId="4" priority="3" stopIfTrue="1">
      <formula>AND(L52&lt;&gt;I44,L52&lt;&gt;I60,L52&lt;&gt;"")</formula>
    </cfRule>
  </conditionalFormatting>
  <conditionalFormatting sqref="O36:O37">
    <cfRule type="expression" dxfId="3" priority="2" stopIfTrue="1">
      <formula>AND(O36&lt;&gt;L20,O36&lt;&gt;L52,O36&lt;&gt;"")</formula>
    </cfRule>
  </conditionalFormatting>
  <dataValidations count="18">
    <dataValidation type="list" allowBlank="1" showInputMessage="1" showErrorMessage="1" sqref="F8:F9" xr:uid="{00000000-0002-0000-0200-000000000000}">
      <formula1>List_H1</formula1>
    </dataValidation>
    <dataValidation type="list" allowBlank="1" showInputMessage="1" showErrorMessage="1" sqref="F16:F17" xr:uid="{00000000-0002-0000-0200-000001000000}">
      <formula1>List_H2</formula1>
    </dataValidation>
    <dataValidation type="list" allowBlank="1" showInputMessage="1" showErrorMessage="1" sqref="F24:F25" xr:uid="{00000000-0002-0000-0200-000002000000}">
      <formula1>List_H3</formula1>
    </dataValidation>
    <dataValidation type="list" allowBlank="1" showInputMessage="1" showErrorMessage="1" sqref="F32:F33" xr:uid="{00000000-0002-0000-0200-000003000000}">
      <formula1>List_H4</formula1>
    </dataValidation>
    <dataValidation type="list" allowBlank="1" showInputMessage="1" showErrorMessage="1" sqref="F40:F41" xr:uid="{00000000-0002-0000-0200-000004000000}">
      <formula1>List_H5</formula1>
    </dataValidation>
    <dataValidation type="list" allowBlank="1" showInputMessage="1" showErrorMessage="1" sqref="F48:F49" xr:uid="{00000000-0002-0000-0200-000005000000}">
      <formula1>List_H6</formula1>
    </dataValidation>
    <dataValidation type="list" allowBlank="1" showInputMessage="1" showErrorMessage="1" sqref="F56:F57" xr:uid="{00000000-0002-0000-0200-000006000000}">
      <formula1>List_H7</formula1>
    </dataValidation>
    <dataValidation type="list" allowBlank="1" showInputMessage="1" showErrorMessage="1" sqref="F64:F65" xr:uid="{00000000-0002-0000-0200-000007000000}">
      <formula1>List_H8</formula1>
    </dataValidation>
    <dataValidation type="list" allowBlank="1" showInputMessage="1" showErrorMessage="1" sqref="I12:I13" xr:uid="{00000000-0002-0000-0200-000008000000}">
      <formula1>List_Q1</formula1>
    </dataValidation>
    <dataValidation type="list" allowBlank="1" showInputMessage="1" showErrorMessage="1" sqref="I28:I29" xr:uid="{00000000-0002-0000-0200-000009000000}">
      <formula1>List_Q2</formula1>
    </dataValidation>
    <dataValidation type="list" allowBlank="1" showInputMessage="1" showErrorMessage="1" sqref="I44:I45" xr:uid="{00000000-0002-0000-0200-00000A000000}">
      <formula1>List_Q3</formula1>
    </dataValidation>
    <dataValidation type="list" allowBlank="1" showInputMessage="1" showErrorMessage="1" sqref="I60:I61" xr:uid="{00000000-0002-0000-0200-00000B000000}">
      <formula1>List_Q4</formula1>
    </dataValidation>
    <dataValidation type="list" allowBlank="1" showInputMessage="1" showErrorMessage="1" sqref="L20:L21" xr:uid="{00000000-0002-0000-0200-00000C000000}">
      <formula1>List_D1</formula1>
    </dataValidation>
    <dataValidation type="list" allowBlank="1" showInputMessage="1" showErrorMessage="1" sqref="L52:L53" xr:uid="{00000000-0002-0000-0200-00000D000000}">
      <formula1>List_D2</formula1>
    </dataValidation>
    <dataValidation type="list" allowBlank="1" showInputMessage="1" showErrorMessage="1" sqref="O36:O37" xr:uid="{00000000-0002-0000-0200-00000E000000}">
      <formula1>List_F</formula1>
    </dataValidation>
    <dataValidation type="whole" allowBlank="1" showInputMessage="1" showErrorMessage="1" sqref="Q61:S61" xr:uid="{00000000-0002-0000-0200-00000F000000}">
      <formula1>0</formula1>
      <formula2>500</formula2>
    </dataValidation>
    <dataValidation type="whole" allowBlank="1" showInputMessage="1" showErrorMessage="1" sqref="Q62:S62" xr:uid="{00000000-0002-0000-0200-000010000000}">
      <formula1>0</formula1>
      <formula2>100</formula2>
    </dataValidation>
    <dataValidation type="whole" allowBlank="1" showInputMessage="1" showErrorMessage="1" sqref="Q63:S63" xr:uid="{00000000-0002-0000-0200-000011000000}">
      <formula1>0</formula1>
      <formula2>15</formula2>
    </dataValidation>
  </dataValidation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picture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A378203-742F-454A-87D0-AA540C90E9F7}">
            <xm:f>Grille!$A$4=0</xm:f>
            <x14:dxf>
              <fill>
                <patternFill patternType="none">
                  <bgColor auto="1"/>
                </patternFill>
              </fill>
              <border>
                <left/>
                <right/>
                <top/>
                <bottom/>
                <vertical/>
                <horizontal/>
              </border>
            </x14:dxf>
          </x14:cfRule>
          <xm:sqref>Q58:S63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12000000}">
          <x14:formula1>
            <xm:f>Grille!$J$101:$J$129</xm:f>
          </x14:formula1>
          <xm:sqref>Q58:S58 Q54</xm:sqref>
        </x14:dataValidation>
        <x14:dataValidation type="list" allowBlank="1" showInputMessage="1" showErrorMessage="1" xr:uid="{00000000-0002-0000-0200-000013000000}">
          <x14:formula1>
            <xm:f>Grille!$I$101:$I$129</xm:f>
          </x14:formula1>
          <xm:sqref>Q59:S59</xm:sqref>
        </x14:dataValidation>
        <x14:dataValidation type="list" allowBlank="1" showInputMessage="1" showErrorMessage="1" xr:uid="{00000000-0002-0000-0200-000014000000}">
          <x14:formula1>
            <xm:f>Grille!$K$101:$K$114</xm:f>
          </x14:formula1>
          <xm:sqref>Q60:S60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O165"/>
  <sheetViews>
    <sheetView showGridLines="0" workbookViewId="0">
      <pane xSplit="7" ySplit="3" topLeftCell="H99" activePane="bottomRight" state="frozenSplit"/>
      <selection pane="topRight" activeCell="T1" sqref="T1"/>
      <selection pane="bottomLeft" activeCell="A25" sqref="A25"/>
      <selection pane="bottomRight" sqref="A1:O1048576"/>
    </sheetView>
  </sheetViews>
  <sheetFormatPr baseColWidth="10" defaultColWidth="11.42578125" defaultRowHeight="12.75" x14ac:dyDescent="0.2"/>
  <cols>
    <col min="1" max="1" width="1.7109375" style="2" hidden="1" customWidth="1"/>
    <col min="2" max="2" width="3.7109375" style="1" hidden="1" customWidth="1"/>
    <col min="3" max="4" width="14.7109375" style="2" hidden="1" customWidth="1"/>
    <col min="5" max="7" width="4.7109375" style="1" hidden="1" customWidth="1"/>
    <col min="8" max="10" width="12.7109375" style="2" hidden="1" customWidth="1"/>
    <col min="11" max="14" width="11.42578125" style="1" hidden="1" customWidth="1"/>
    <col min="15" max="15" width="11.42578125" style="2" hidden="1" customWidth="1"/>
    <col min="16" max="16384" width="11.42578125" style="2"/>
  </cols>
  <sheetData>
    <row r="1" spans="1:14" ht="5.25" customHeight="1" thickBot="1" x14ac:dyDescent="0.25"/>
    <row r="2" spans="1:14" ht="16.5" customHeight="1" thickTop="1" thickBot="1" x14ac:dyDescent="0.25">
      <c r="A2" s="205">
        <v>1</v>
      </c>
      <c r="B2" s="388" t="s">
        <v>90</v>
      </c>
      <c r="C2" s="388"/>
      <c r="D2" s="389"/>
      <c r="E2" s="377" t="s">
        <v>5</v>
      </c>
      <c r="F2" s="378"/>
      <c r="G2" s="378"/>
      <c r="H2" s="91">
        <f>Poules!K2</f>
        <v>0</v>
      </c>
      <c r="I2" s="92"/>
      <c r="J2" s="92"/>
    </row>
    <row r="3" spans="1:14" ht="16.5" thickBot="1" x14ac:dyDescent="0.3">
      <c r="A3" s="205">
        <v>3</v>
      </c>
      <c r="B3" s="390" t="str">
        <f>Poules!I6</f>
        <v>GRILLE INCOMPLETE</v>
      </c>
      <c r="C3" s="390"/>
      <c r="D3" s="390"/>
      <c r="E3" s="65">
        <v>1</v>
      </c>
      <c r="F3" s="65" t="s">
        <v>4</v>
      </c>
      <c r="G3" s="65">
        <v>2</v>
      </c>
      <c r="H3" s="192">
        <f>Poules!K3</f>
        <v>0</v>
      </c>
      <c r="I3" s="105"/>
      <c r="J3" s="106"/>
    </row>
    <row r="4" spans="1:14" ht="17.25" thickTop="1" thickBot="1" x14ac:dyDescent="0.3">
      <c r="A4" s="205">
        <v>10</v>
      </c>
      <c r="B4" s="206"/>
      <c r="C4" s="206"/>
      <c r="D4" s="206"/>
      <c r="E4" s="112"/>
      <c r="F4" s="113"/>
      <c r="G4" s="114"/>
      <c r="H4" s="93">
        <f>Poules!K4</f>
        <v>0</v>
      </c>
      <c r="I4" s="115"/>
      <c r="J4" s="116"/>
    </row>
    <row r="5" spans="1:14" ht="17.25" thickTop="1" thickBot="1" x14ac:dyDescent="0.3">
      <c r="A5" s="205" t="s">
        <v>346</v>
      </c>
      <c r="B5" s="206"/>
      <c r="C5" s="206"/>
      <c r="D5" s="206"/>
      <c r="E5" s="112"/>
      <c r="F5" s="113"/>
      <c r="G5" s="114"/>
      <c r="H5" s="115"/>
      <c r="I5" s="115"/>
      <c r="J5" s="116"/>
    </row>
    <row r="6" spans="1:14" ht="14.25" thickTop="1" thickBot="1" x14ac:dyDescent="0.25">
      <c r="B6" s="48">
        <v>1</v>
      </c>
      <c r="C6" s="43" t="s">
        <v>321</v>
      </c>
      <c r="D6" s="44" t="s">
        <v>322</v>
      </c>
      <c r="E6" s="68">
        <v>1.2</v>
      </c>
      <c r="F6" s="95">
        <v>5.2</v>
      </c>
      <c r="G6" s="77">
        <v>10.199999999999999</v>
      </c>
      <c r="H6" s="46">
        <f>VLOOKUP(B6,Poules!$B$10:$J$107,9,FALSE)</f>
        <v>0</v>
      </c>
      <c r="I6" s="94">
        <f>VLOOKUP(B6,Poules!$B$10:$K$107,10,FALSE)</f>
        <v>0</v>
      </c>
      <c r="J6" s="47"/>
      <c r="K6" s="203"/>
      <c r="M6" s="1" t="str">
        <f>IF(K6=TRUE,"VRAI"&amp;COUNTIF($K$6:K6,K6),"")</f>
        <v/>
      </c>
      <c r="N6" s="1">
        <f>B6</f>
        <v>1</v>
      </c>
    </row>
    <row r="7" spans="1:14" ht="14.25" thickTop="1" thickBot="1" x14ac:dyDescent="0.25">
      <c r="A7" s="11"/>
      <c r="B7" s="49">
        <v>2</v>
      </c>
      <c r="C7" s="6" t="s">
        <v>323</v>
      </c>
      <c r="D7" s="7" t="s">
        <v>324</v>
      </c>
      <c r="E7" s="69">
        <v>3</v>
      </c>
      <c r="F7" s="96">
        <v>3.3</v>
      </c>
      <c r="G7" s="78">
        <v>2</v>
      </c>
      <c r="H7" s="46">
        <f>VLOOKUP(B7,Poules!$B$10:$J$107,9,FALSE)</f>
        <v>0</v>
      </c>
      <c r="I7" s="94">
        <f>VLOOKUP(B7,Poules!$B$10:$K$107,10,FALSE)</f>
        <v>0</v>
      </c>
      <c r="J7" s="10"/>
      <c r="K7" s="203"/>
      <c r="M7" s="1" t="str">
        <f>IF(K7=TRUE,"VRAI"&amp;COUNTIF($K$6:K7,K7),"")</f>
        <v/>
      </c>
      <c r="N7" s="1">
        <f t="shared" ref="N7:N41" si="0">B7</f>
        <v>2</v>
      </c>
    </row>
    <row r="8" spans="1:14" ht="14.25" thickTop="1" thickBot="1" x14ac:dyDescent="0.25">
      <c r="B8" s="50">
        <v>3</v>
      </c>
      <c r="C8" s="3" t="s">
        <v>325</v>
      </c>
      <c r="D8" s="4" t="s">
        <v>326</v>
      </c>
      <c r="E8" s="69">
        <v>1.6</v>
      </c>
      <c r="F8" s="96">
        <v>3.4</v>
      </c>
      <c r="G8" s="78">
        <v>4.8</v>
      </c>
      <c r="H8" s="46">
        <f>VLOOKUP(B8,Poules!$B$10:$J$107,9,FALSE)</f>
        <v>0</v>
      </c>
      <c r="I8" s="94">
        <f>VLOOKUP(B8,Poules!$B$10:$K$107,10,FALSE)</f>
        <v>0</v>
      </c>
      <c r="J8" s="5"/>
      <c r="K8" s="203"/>
      <c r="M8" s="1" t="str">
        <f>IF(K8=TRUE,"VRAI"&amp;COUNTIF($K$6:K8,K8),"")</f>
        <v/>
      </c>
      <c r="N8" s="1">
        <f t="shared" si="0"/>
        <v>3</v>
      </c>
    </row>
    <row r="9" spans="1:14" ht="14.25" thickTop="1" thickBot="1" x14ac:dyDescent="0.25">
      <c r="B9" s="49">
        <v>4</v>
      </c>
      <c r="C9" s="6" t="s">
        <v>327</v>
      </c>
      <c r="D9" s="7" t="s">
        <v>328</v>
      </c>
      <c r="E9" s="69">
        <v>1.3</v>
      </c>
      <c r="F9" s="96">
        <v>4.3</v>
      </c>
      <c r="G9" s="78">
        <v>8.1</v>
      </c>
      <c r="H9" s="46">
        <f>VLOOKUP(B9,Poules!$B$10:$J$107,9,FALSE)</f>
        <v>0</v>
      </c>
      <c r="I9" s="94">
        <f>VLOOKUP(B9,Poules!$B$10:$K$107,10,FALSE)</f>
        <v>0</v>
      </c>
      <c r="J9" s="10"/>
      <c r="K9" s="203"/>
      <c r="M9" s="1" t="str">
        <f>IF(K9=TRUE,"VRAI"&amp;COUNTIF($K$6:K9,K9),"")</f>
        <v/>
      </c>
      <c r="N9" s="1">
        <f t="shared" si="0"/>
        <v>4</v>
      </c>
    </row>
    <row r="10" spans="1:14" ht="14.25" thickTop="1" thickBot="1" x14ac:dyDescent="0.25">
      <c r="B10" s="50">
        <v>5</v>
      </c>
      <c r="C10" s="3" t="s">
        <v>329</v>
      </c>
      <c r="D10" s="4" t="s">
        <v>330</v>
      </c>
      <c r="E10" s="69">
        <v>4.4000000000000004</v>
      </c>
      <c r="F10" s="96">
        <v>3.7</v>
      </c>
      <c r="G10" s="78">
        <v>1.6</v>
      </c>
      <c r="H10" s="46">
        <f>VLOOKUP(B10,Poules!$B$10:$J$107,9,FALSE)</f>
        <v>0</v>
      </c>
      <c r="I10" s="94">
        <f>VLOOKUP(B10,Poules!$B$10:$K$107,10,FALSE)</f>
        <v>0</v>
      </c>
      <c r="J10" s="5"/>
      <c r="K10" s="203"/>
      <c r="M10" s="1" t="str">
        <f>IF(K10=TRUE,"VRAI"&amp;COUNTIF($K$6:K10,K10),"")</f>
        <v/>
      </c>
      <c r="N10" s="1">
        <f t="shared" si="0"/>
        <v>5</v>
      </c>
    </row>
    <row r="11" spans="1:14" ht="14.25" thickTop="1" thickBot="1" x14ac:dyDescent="0.25">
      <c r="B11" s="49">
        <v>6</v>
      </c>
      <c r="C11" s="6" t="s">
        <v>331</v>
      </c>
      <c r="D11" s="7" t="s">
        <v>332</v>
      </c>
      <c r="E11" s="69">
        <v>4.4000000000000004</v>
      </c>
      <c r="F11" s="96">
        <v>3.3</v>
      </c>
      <c r="G11" s="78">
        <v>1.7</v>
      </c>
      <c r="H11" s="46">
        <f>VLOOKUP(B11,Poules!$B$10:$J$107,9,FALSE)</f>
        <v>0</v>
      </c>
      <c r="I11" s="94">
        <f>VLOOKUP(B11,Poules!$B$10:$K$107,10,FALSE)</f>
        <v>0</v>
      </c>
      <c r="J11" s="10"/>
      <c r="K11" s="203"/>
      <c r="M11" s="1" t="str">
        <f>IF(K11=TRUE,"VRAI"&amp;COUNTIF($K$6:K11,K11),"")</f>
        <v/>
      </c>
      <c r="N11" s="1">
        <f t="shared" si="0"/>
        <v>6</v>
      </c>
    </row>
    <row r="12" spans="1:14" ht="14.25" thickTop="1" thickBot="1" x14ac:dyDescent="0.25">
      <c r="B12" s="50">
        <v>7</v>
      </c>
      <c r="C12" s="3" t="s">
        <v>333</v>
      </c>
      <c r="D12" s="4" t="s">
        <v>334</v>
      </c>
      <c r="E12" s="69">
        <v>6.1</v>
      </c>
      <c r="F12" s="96">
        <v>4</v>
      </c>
      <c r="G12" s="78">
        <v>1.4</v>
      </c>
      <c r="H12" s="46">
        <f>VLOOKUP(B12,Poules!$B$10:$J$107,9,FALSE)</f>
        <v>0</v>
      </c>
      <c r="I12" s="94">
        <f>VLOOKUP(B12,Poules!$B$10:$K$107,10,FALSE)</f>
        <v>0</v>
      </c>
      <c r="J12" s="5"/>
      <c r="K12" s="203"/>
      <c r="M12" s="1" t="str">
        <f>IF(K12=TRUE,"VRAI"&amp;COUNTIF($K$6:K12,K12),"")</f>
        <v/>
      </c>
      <c r="N12" s="1">
        <f t="shared" si="0"/>
        <v>7</v>
      </c>
    </row>
    <row r="13" spans="1:14" ht="14.25" thickTop="1" thickBot="1" x14ac:dyDescent="0.25">
      <c r="B13" s="49">
        <v>8</v>
      </c>
      <c r="C13" s="6" t="s">
        <v>335</v>
      </c>
      <c r="D13" s="7" t="s">
        <v>336</v>
      </c>
      <c r="E13" s="69">
        <v>3.1</v>
      </c>
      <c r="F13" s="96">
        <v>3.2</v>
      </c>
      <c r="G13" s="78">
        <v>2</v>
      </c>
      <c r="H13" s="46">
        <f>VLOOKUP(B13,Poules!$B$10:$J$107,9,FALSE)</f>
        <v>0</v>
      </c>
      <c r="I13" s="94">
        <f>VLOOKUP(B13,Poules!$B$10:$K$107,10,FALSE)</f>
        <v>0</v>
      </c>
      <c r="J13" s="10"/>
      <c r="K13" s="203"/>
      <c r="M13" s="1" t="str">
        <f>IF(K13=TRUE,"VRAI"&amp;COUNTIF($K$6:K13,K13),"")</f>
        <v/>
      </c>
      <c r="N13" s="1">
        <f t="shared" si="0"/>
        <v>8</v>
      </c>
    </row>
    <row r="14" spans="1:14" ht="14.25" thickTop="1" thickBot="1" x14ac:dyDescent="0.25">
      <c r="B14" s="50">
        <v>9</v>
      </c>
      <c r="C14" s="3" t="s">
        <v>337</v>
      </c>
      <c r="D14" s="4" t="s">
        <v>338</v>
      </c>
      <c r="E14" s="69">
        <v>1.4</v>
      </c>
      <c r="F14" s="96">
        <v>4</v>
      </c>
      <c r="G14" s="78">
        <v>5.8</v>
      </c>
      <c r="H14" s="46">
        <f>VLOOKUP(B14,Poules!$B$10:$J$107,9,FALSE)</f>
        <v>0</v>
      </c>
      <c r="I14" s="94">
        <f>VLOOKUP(B14,Poules!$B$10:$K$107,10,FALSE)</f>
        <v>0</v>
      </c>
      <c r="J14" s="5"/>
      <c r="K14" s="203"/>
      <c r="M14" s="1" t="str">
        <f>IF(K14=TRUE,"VRAI"&amp;COUNTIF($K$6:K14,K14),"")</f>
        <v/>
      </c>
      <c r="N14" s="1">
        <f t="shared" si="0"/>
        <v>9</v>
      </c>
    </row>
    <row r="15" spans="1:14" ht="14.25" thickTop="1" thickBot="1" x14ac:dyDescent="0.25">
      <c r="B15" s="51">
        <v>10</v>
      </c>
      <c r="C15" s="6" t="s">
        <v>339</v>
      </c>
      <c r="D15" s="7" t="s">
        <v>340</v>
      </c>
      <c r="E15" s="69">
        <v>6.3</v>
      </c>
      <c r="F15" s="96">
        <v>4.2</v>
      </c>
      <c r="G15" s="78">
        <v>1.3</v>
      </c>
      <c r="H15" s="46">
        <f>VLOOKUP(B15,Poules!$B$10:$J$107,9,FALSE)</f>
        <v>0</v>
      </c>
      <c r="I15" s="94">
        <f>VLOOKUP(B15,Poules!$B$10:$K$107,10,FALSE)</f>
        <v>0</v>
      </c>
      <c r="J15" s="10"/>
      <c r="K15" s="203"/>
      <c r="M15" s="1" t="str">
        <f>IF(K15=TRUE,"VRAI"&amp;COUNTIF($K$6:K15,K15),"")</f>
        <v/>
      </c>
      <c r="N15" s="1">
        <f t="shared" si="0"/>
        <v>10</v>
      </c>
    </row>
    <row r="16" spans="1:14" ht="14.25" thickTop="1" thickBot="1" x14ac:dyDescent="0.25">
      <c r="B16" s="50">
        <v>11</v>
      </c>
      <c r="C16" s="3" t="s">
        <v>341</v>
      </c>
      <c r="D16" s="4" t="s">
        <v>342</v>
      </c>
      <c r="E16" s="69">
        <v>1.6</v>
      </c>
      <c r="F16" s="96">
        <v>3.5</v>
      </c>
      <c r="G16" s="78">
        <v>4.2</v>
      </c>
      <c r="H16" s="46">
        <f>VLOOKUP(B16,Poules!$B$10:$J$107,9,FALSE)</f>
        <v>0</v>
      </c>
      <c r="I16" s="94">
        <f>VLOOKUP(B16,Poules!$B$10:$K$107,10,FALSE)</f>
        <v>0</v>
      </c>
      <c r="J16" s="5"/>
      <c r="K16" s="203"/>
      <c r="M16" s="1" t="str">
        <f>IF(K16=TRUE,"VRAI"&amp;COUNTIF($K$6:K16,K16),"")</f>
        <v/>
      </c>
      <c r="N16" s="1">
        <f t="shared" si="0"/>
        <v>11</v>
      </c>
    </row>
    <row r="17" spans="1:14" ht="14.25" thickTop="1" thickBot="1" x14ac:dyDescent="0.25">
      <c r="B17" s="49">
        <v>12</v>
      </c>
      <c r="C17" s="6" t="s">
        <v>343</v>
      </c>
      <c r="D17" s="7" t="s">
        <v>344</v>
      </c>
      <c r="E17" s="69">
        <v>1.5</v>
      </c>
      <c r="F17" s="96">
        <v>3.7</v>
      </c>
      <c r="G17" s="78">
        <v>5.5</v>
      </c>
      <c r="H17" s="46">
        <f>VLOOKUP(B17,Poules!$B$10:$J$107,9,FALSE)</f>
        <v>0</v>
      </c>
      <c r="I17" s="94">
        <f>VLOOKUP(B17,Poules!$B$10:$K$107,10,FALSE)</f>
        <v>0</v>
      </c>
      <c r="J17" s="10"/>
      <c r="K17" s="203"/>
      <c r="M17" s="1" t="str">
        <f>IF(K17=TRUE,"VRAI"&amp;COUNTIF($K$6:K17,K17),"")</f>
        <v/>
      </c>
      <c r="N17" s="1">
        <f t="shared" si="0"/>
        <v>12</v>
      </c>
    </row>
    <row r="18" spans="1:14" ht="14.25" thickTop="1" thickBot="1" x14ac:dyDescent="0.25">
      <c r="B18" s="50">
        <v>13</v>
      </c>
      <c r="C18" s="3" t="s">
        <v>326</v>
      </c>
      <c r="D18" s="4" t="s">
        <v>328</v>
      </c>
      <c r="E18" s="69">
        <v>1.4</v>
      </c>
      <c r="F18" s="96">
        <v>3.8</v>
      </c>
      <c r="G18" s="78">
        <v>5.7</v>
      </c>
      <c r="H18" s="46">
        <f>VLOOKUP(B18,Poules!$B$10:$J$107,9,FALSE)</f>
        <v>0</v>
      </c>
      <c r="I18" s="94">
        <f>VLOOKUP(B18,Poules!$B$10:$K$107,10,FALSE)</f>
        <v>0</v>
      </c>
      <c r="J18" s="5"/>
      <c r="K18" s="203"/>
      <c r="M18" s="1" t="str">
        <f>IF(K18=TRUE,"VRAI"&amp;COUNTIF($K$6:K18,K18),"")</f>
        <v/>
      </c>
      <c r="N18" s="1">
        <f t="shared" si="0"/>
        <v>13</v>
      </c>
    </row>
    <row r="19" spans="1:14" ht="14.25" thickTop="1" thickBot="1" x14ac:dyDescent="0.25">
      <c r="B19" s="49">
        <v>14</v>
      </c>
      <c r="C19" s="6" t="s">
        <v>321</v>
      </c>
      <c r="D19" s="7" t="s">
        <v>323</v>
      </c>
      <c r="E19" s="69">
        <v>1.2</v>
      </c>
      <c r="F19" s="96">
        <v>4.8</v>
      </c>
      <c r="G19" s="78">
        <v>7.8</v>
      </c>
      <c r="H19" s="46">
        <f>VLOOKUP(B19,Poules!$B$10:$J$107,9,FALSE)</f>
        <v>0</v>
      </c>
      <c r="I19" s="94">
        <f>VLOOKUP(B19,Poules!$B$10:$K$107,10,FALSE)</f>
        <v>0</v>
      </c>
      <c r="J19" s="10"/>
      <c r="K19" s="203"/>
      <c r="M19" s="1" t="str">
        <f>IF(K19=TRUE,"VRAI"&amp;COUNTIF($K$6:K19,K19),"")</f>
        <v/>
      </c>
      <c r="N19" s="1">
        <f t="shared" si="0"/>
        <v>14</v>
      </c>
    </row>
    <row r="20" spans="1:14" ht="14.25" thickTop="1" thickBot="1" x14ac:dyDescent="0.25">
      <c r="B20" s="50">
        <v>15</v>
      </c>
      <c r="C20" s="3" t="s">
        <v>322</v>
      </c>
      <c r="D20" s="4" t="s">
        <v>324</v>
      </c>
      <c r="E20" s="69">
        <v>3.3</v>
      </c>
      <c r="F20" s="96">
        <v>3.3</v>
      </c>
      <c r="G20" s="78">
        <v>1.9</v>
      </c>
      <c r="H20" s="46">
        <f>VLOOKUP(B20,Poules!$B$10:$J$107,9,FALSE)</f>
        <v>0</v>
      </c>
      <c r="I20" s="94">
        <f>VLOOKUP(B20,Poules!$B$10:$K$107,10,FALSE)</f>
        <v>0</v>
      </c>
      <c r="J20" s="5"/>
      <c r="K20" s="203"/>
      <c r="M20" s="1" t="str">
        <f>IF(K20=TRUE,"VRAI"&amp;COUNTIF($K$6:K20,K20),"")</f>
        <v/>
      </c>
      <c r="N20" s="1">
        <f t="shared" si="0"/>
        <v>15</v>
      </c>
    </row>
    <row r="21" spans="1:14" ht="14.25" thickTop="1" thickBot="1" x14ac:dyDescent="0.25">
      <c r="B21" s="49">
        <v>16</v>
      </c>
      <c r="C21" s="6" t="s">
        <v>331</v>
      </c>
      <c r="D21" s="7" t="s">
        <v>333</v>
      </c>
      <c r="E21" s="69">
        <v>3.7</v>
      </c>
      <c r="F21" s="96">
        <v>3.3</v>
      </c>
      <c r="G21" s="78">
        <v>1.8</v>
      </c>
      <c r="H21" s="46">
        <f>VLOOKUP(B21,Poules!$B$10:$J$107,9,FALSE)</f>
        <v>0</v>
      </c>
      <c r="I21" s="94">
        <f>VLOOKUP(B21,Poules!$B$10:$K$107,10,FALSE)</f>
        <v>0</v>
      </c>
      <c r="J21" s="10"/>
      <c r="K21" s="203"/>
      <c r="M21" s="1" t="str">
        <f>IF(K21=TRUE,"VRAI"&amp;COUNTIF($K$6:K21,K21),"")</f>
        <v/>
      </c>
      <c r="N21" s="1">
        <f t="shared" si="0"/>
        <v>16</v>
      </c>
    </row>
    <row r="22" spans="1:14" ht="14.25" thickTop="1" thickBot="1" x14ac:dyDescent="0.25">
      <c r="B22" s="50">
        <v>17</v>
      </c>
      <c r="C22" s="3" t="s">
        <v>332</v>
      </c>
      <c r="D22" s="4" t="s">
        <v>334</v>
      </c>
      <c r="E22" s="69">
        <v>4.9000000000000004</v>
      </c>
      <c r="F22" s="96">
        <v>3.6</v>
      </c>
      <c r="G22" s="78">
        <v>1.5</v>
      </c>
      <c r="H22" s="46">
        <f>VLOOKUP(B22,Poules!$B$10:$J$107,9,FALSE)</f>
        <v>0</v>
      </c>
      <c r="I22" s="94">
        <f>VLOOKUP(B22,Poules!$B$10:$K$107,10,FALSE)</f>
        <v>0</v>
      </c>
      <c r="J22" s="5"/>
      <c r="K22" s="203"/>
      <c r="M22" s="1" t="str">
        <f>IF(K22=TRUE,"VRAI"&amp;COUNTIF($K$6:K22,K22),"")</f>
        <v/>
      </c>
      <c r="N22" s="1">
        <f t="shared" si="0"/>
        <v>17</v>
      </c>
    </row>
    <row r="23" spans="1:14" ht="14.25" thickTop="1" thickBot="1" x14ac:dyDescent="0.25">
      <c r="B23" s="49">
        <v>18</v>
      </c>
      <c r="C23" s="6" t="s">
        <v>325</v>
      </c>
      <c r="D23" s="7" t="s">
        <v>327</v>
      </c>
      <c r="E23" s="69">
        <v>2.1</v>
      </c>
      <c r="F23" s="96">
        <v>3.1</v>
      </c>
      <c r="G23" s="78">
        <v>3</v>
      </c>
      <c r="H23" s="46">
        <f>VLOOKUP(B23,Poules!$B$10:$J$107,9,FALSE)</f>
        <v>0</v>
      </c>
      <c r="I23" s="94">
        <f>VLOOKUP(B23,Poules!$B$10:$K$107,10,FALSE)</f>
        <v>0</v>
      </c>
      <c r="J23" s="10"/>
      <c r="K23" s="203"/>
      <c r="M23" s="1" t="str">
        <f>IF(K23=TRUE,"VRAI"&amp;COUNTIF($K$6:K23,K23),"")</f>
        <v/>
      </c>
      <c r="N23" s="1">
        <f t="shared" si="0"/>
        <v>18</v>
      </c>
    </row>
    <row r="24" spans="1:14" ht="14.25" thickTop="1" thickBot="1" x14ac:dyDescent="0.25">
      <c r="B24" s="50">
        <v>19</v>
      </c>
      <c r="C24" s="3" t="s">
        <v>338</v>
      </c>
      <c r="D24" s="4" t="s">
        <v>336</v>
      </c>
      <c r="E24" s="69">
        <v>3.7</v>
      </c>
      <c r="F24" s="96">
        <v>3.3</v>
      </c>
      <c r="G24" s="78">
        <v>1.8</v>
      </c>
      <c r="H24" s="46">
        <f>VLOOKUP(B24,Poules!$B$10:$J$107,9,FALSE)</f>
        <v>0</v>
      </c>
      <c r="I24" s="94">
        <f>VLOOKUP(B24,Poules!$B$10:$K$107,10,FALSE)</f>
        <v>0</v>
      </c>
      <c r="J24" s="5"/>
      <c r="K24" s="203"/>
      <c r="M24" s="1" t="str">
        <f>IF(K24=TRUE,"VRAI"&amp;COUNTIF($K$6:K24,K24),"")</f>
        <v/>
      </c>
      <c r="N24" s="1">
        <f t="shared" si="0"/>
        <v>19</v>
      </c>
    </row>
    <row r="25" spans="1:14" ht="14.25" thickTop="1" thickBot="1" x14ac:dyDescent="0.25">
      <c r="B25" s="49">
        <v>20</v>
      </c>
      <c r="C25" s="6" t="s">
        <v>329</v>
      </c>
      <c r="D25" s="7" t="s">
        <v>339</v>
      </c>
      <c r="E25" s="69">
        <v>3.2</v>
      </c>
      <c r="F25" s="96">
        <v>3.3</v>
      </c>
      <c r="G25" s="78">
        <v>1.9</v>
      </c>
      <c r="H25" s="46">
        <f>VLOOKUP(B25,Poules!$B$10:$J$107,9,FALSE)</f>
        <v>0</v>
      </c>
      <c r="I25" s="94">
        <f>VLOOKUP(B25,Poules!$B$10:$K$107,10,FALSE)</f>
        <v>0</v>
      </c>
      <c r="J25" s="10"/>
      <c r="K25" s="203"/>
      <c r="M25" s="1" t="str">
        <f>IF(K25=TRUE,"VRAI"&amp;COUNTIF($K$6:K25,K25),"")</f>
        <v/>
      </c>
      <c r="N25" s="1">
        <f t="shared" si="0"/>
        <v>20</v>
      </c>
    </row>
    <row r="26" spans="1:14" ht="14.25" thickTop="1" thickBot="1" x14ac:dyDescent="0.25">
      <c r="B26" s="50">
        <v>21</v>
      </c>
      <c r="C26" s="3" t="s">
        <v>330</v>
      </c>
      <c r="D26" s="4" t="s">
        <v>340</v>
      </c>
      <c r="E26" s="69">
        <v>4.2</v>
      </c>
      <c r="F26" s="96">
        <v>3.6</v>
      </c>
      <c r="G26" s="78">
        <v>1.6</v>
      </c>
      <c r="H26" s="46">
        <f>VLOOKUP(B26,Poules!$B$10:$J$107,9,FALSE)</f>
        <v>0</v>
      </c>
      <c r="I26" s="94">
        <f>VLOOKUP(B26,Poules!$B$10:$K$107,10,FALSE)</f>
        <v>0</v>
      </c>
      <c r="J26" s="5"/>
      <c r="K26" s="203"/>
      <c r="M26" s="1" t="str">
        <f>IF(K26=TRUE,"VRAI"&amp;COUNTIF($K$6:K26,K26),"")</f>
        <v/>
      </c>
      <c r="N26" s="1">
        <f t="shared" si="0"/>
        <v>21</v>
      </c>
    </row>
    <row r="27" spans="1:14" ht="14.25" thickTop="1" thickBot="1" x14ac:dyDescent="0.25">
      <c r="B27" s="49">
        <v>22</v>
      </c>
      <c r="C27" s="6" t="s">
        <v>342</v>
      </c>
      <c r="D27" s="7" t="s">
        <v>344</v>
      </c>
      <c r="E27" s="69">
        <v>4.7</v>
      </c>
      <c r="F27" s="96">
        <v>3.6</v>
      </c>
      <c r="G27" s="78">
        <v>1.6</v>
      </c>
      <c r="H27" s="46">
        <f>VLOOKUP(B27,Poules!$B$10:$J$107,9,FALSE)</f>
        <v>0</v>
      </c>
      <c r="I27" s="94">
        <f>VLOOKUP(B27,Poules!$B$10:$K$107,10,FALSE)</f>
        <v>0</v>
      </c>
      <c r="J27" s="10"/>
      <c r="K27" s="203"/>
      <c r="M27" s="1" t="str">
        <f>IF(K27=TRUE,"VRAI"&amp;COUNTIF($K$6:K27,K27),"")</f>
        <v/>
      </c>
      <c r="N27" s="1">
        <f t="shared" si="0"/>
        <v>22</v>
      </c>
    </row>
    <row r="28" spans="1:14" ht="14.25" thickTop="1" thickBot="1" x14ac:dyDescent="0.25">
      <c r="B28" s="50">
        <v>23</v>
      </c>
      <c r="C28" s="3" t="s">
        <v>341</v>
      </c>
      <c r="D28" s="4" t="s">
        <v>343</v>
      </c>
      <c r="E28" s="69">
        <v>1.4</v>
      </c>
      <c r="F28" s="96">
        <v>4.0999999999999996</v>
      </c>
      <c r="G28" s="78">
        <v>5.8</v>
      </c>
      <c r="H28" s="46">
        <f>VLOOKUP(B28,Poules!$B$10:$J$107,9,FALSE)</f>
        <v>0</v>
      </c>
      <c r="I28" s="94">
        <f>VLOOKUP(B28,Poules!$B$10:$K$107,10,FALSE)</f>
        <v>0</v>
      </c>
      <c r="J28" s="5"/>
      <c r="K28" s="203"/>
      <c r="M28" s="1" t="str">
        <f>IF(K28=TRUE,"VRAI"&amp;COUNTIF($K$6:K28,K28),"")</f>
        <v/>
      </c>
      <c r="N28" s="1">
        <f t="shared" si="0"/>
        <v>23</v>
      </c>
    </row>
    <row r="29" spans="1:14" ht="14.25" thickTop="1" thickBot="1" x14ac:dyDescent="0.25">
      <c r="B29" s="52">
        <v>24</v>
      </c>
      <c r="C29" s="12" t="s">
        <v>337</v>
      </c>
      <c r="D29" s="41" t="s">
        <v>335</v>
      </c>
      <c r="E29" s="69">
        <v>1</v>
      </c>
      <c r="F29" s="96">
        <v>1</v>
      </c>
      <c r="G29" s="78">
        <v>1</v>
      </c>
      <c r="H29" s="46">
        <f>VLOOKUP(B29,Poules!$B$10:$J$107,9,FALSE)</f>
        <v>0</v>
      </c>
      <c r="I29" s="94">
        <f>VLOOKUP(B29,Poules!$B$10:$K$107,10,FALSE)</f>
        <v>0</v>
      </c>
      <c r="J29" s="10"/>
      <c r="K29" s="203"/>
      <c r="M29" s="1" t="str">
        <f>IF(K29=TRUE,"VRAI"&amp;COUNTIF($K$6:K29,K29),"")</f>
        <v/>
      </c>
      <c r="N29" s="1">
        <f t="shared" si="0"/>
        <v>24</v>
      </c>
    </row>
    <row r="30" spans="1:14" ht="14.25" thickTop="1" thickBot="1" x14ac:dyDescent="0.25">
      <c r="B30" s="50">
        <v>25</v>
      </c>
      <c r="C30" s="3" t="s">
        <v>322</v>
      </c>
      <c r="D30" s="4" t="s">
        <v>323</v>
      </c>
      <c r="E30" s="69">
        <v>1</v>
      </c>
      <c r="F30" s="96">
        <v>1</v>
      </c>
      <c r="G30" s="78">
        <v>1</v>
      </c>
      <c r="H30" s="46">
        <f>VLOOKUP(B30,Poules!$B$10:$J$107,9,FALSE)</f>
        <v>0</v>
      </c>
      <c r="I30" s="94">
        <f>VLOOKUP(B30,Poules!$B$10:$K$107,10,FALSE)</f>
        <v>0</v>
      </c>
      <c r="J30" s="5"/>
      <c r="K30" s="203"/>
      <c r="M30" s="1" t="str">
        <f>IF(K30=TRUE,"VRAI"&amp;COUNTIF($K$6:K30,K30),"")</f>
        <v/>
      </c>
      <c r="N30" s="1">
        <f t="shared" si="0"/>
        <v>25</v>
      </c>
    </row>
    <row r="31" spans="1:14" ht="14.25" thickTop="1" thickBot="1" x14ac:dyDescent="0.25">
      <c r="A31" s="11"/>
      <c r="B31" s="49">
        <v>26</v>
      </c>
      <c r="C31" s="6" t="s">
        <v>324</v>
      </c>
      <c r="D31" s="7" t="s">
        <v>321</v>
      </c>
      <c r="E31" s="69">
        <v>1</v>
      </c>
      <c r="F31" s="96">
        <v>1</v>
      </c>
      <c r="G31" s="78">
        <v>1</v>
      </c>
      <c r="H31" s="46">
        <f>VLOOKUP(B31,Poules!$B$10:$J$107,9,FALSE)</f>
        <v>0</v>
      </c>
      <c r="I31" s="94">
        <f>VLOOKUP(B31,Poules!$B$10:$K$107,10,FALSE)</f>
        <v>0</v>
      </c>
      <c r="J31" s="10"/>
      <c r="K31" s="203"/>
      <c r="M31" s="1" t="str">
        <f>IF(K31=TRUE,"VRAI"&amp;COUNTIF($K$6:K31,K31),"")</f>
        <v/>
      </c>
      <c r="N31" s="1">
        <f t="shared" si="0"/>
        <v>26</v>
      </c>
    </row>
    <row r="32" spans="1:14" ht="14.25" thickTop="1" thickBot="1" x14ac:dyDescent="0.25">
      <c r="B32" s="50">
        <v>27</v>
      </c>
      <c r="C32" s="3" t="s">
        <v>328</v>
      </c>
      <c r="D32" s="4" t="s">
        <v>325</v>
      </c>
      <c r="E32" s="69">
        <v>1</v>
      </c>
      <c r="F32" s="96">
        <v>1</v>
      </c>
      <c r="G32" s="78">
        <v>1</v>
      </c>
      <c r="H32" s="46">
        <f>VLOOKUP(B32,Poules!$B$10:$J$107,9,FALSE)</f>
        <v>0</v>
      </c>
      <c r="I32" s="94">
        <f>VLOOKUP(B32,Poules!$B$10:$K$107,10,FALSE)</f>
        <v>0</v>
      </c>
      <c r="J32" s="5"/>
      <c r="K32" s="203"/>
      <c r="M32" s="1" t="str">
        <f>IF(K32=TRUE,"VRAI"&amp;COUNTIF($K$6:K32,K32),"")</f>
        <v/>
      </c>
      <c r="N32" s="1">
        <f t="shared" si="0"/>
        <v>27</v>
      </c>
    </row>
    <row r="33" spans="2:14" ht="14.25" thickTop="1" thickBot="1" x14ac:dyDescent="0.25">
      <c r="B33" s="52">
        <v>28</v>
      </c>
      <c r="C33" s="6" t="s">
        <v>326</v>
      </c>
      <c r="D33" s="7" t="s">
        <v>327</v>
      </c>
      <c r="E33" s="69">
        <v>1</v>
      </c>
      <c r="F33" s="96">
        <v>1</v>
      </c>
      <c r="G33" s="78">
        <v>1</v>
      </c>
      <c r="H33" s="46">
        <f>VLOOKUP(B33,Poules!$B$10:$J$107,9,FALSE)</f>
        <v>0</v>
      </c>
      <c r="I33" s="94">
        <f>VLOOKUP(B33,Poules!$B$10:$K$107,10,FALSE)</f>
        <v>0</v>
      </c>
      <c r="J33" s="10"/>
      <c r="K33" s="203"/>
      <c r="M33" s="1" t="str">
        <f>IF(K33=TRUE,"VRAI"&amp;COUNTIF($K$6:K33,K33),"")</f>
        <v/>
      </c>
      <c r="N33" s="1">
        <f t="shared" si="0"/>
        <v>28</v>
      </c>
    </row>
    <row r="34" spans="2:14" ht="14.25" thickTop="1" thickBot="1" x14ac:dyDescent="0.25">
      <c r="B34" s="50">
        <v>29</v>
      </c>
      <c r="C34" s="3" t="s">
        <v>340</v>
      </c>
      <c r="D34" s="4" t="s">
        <v>329</v>
      </c>
      <c r="E34" s="69">
        <v>1</v>
      </c>
      <c r="F34" s="96">
        <v>1</v>
      </c>
      <c r="G34" s="78">
        <v>1</v>
      </c>
      <c r="H34" s="46">
        <f>VLOOKUP(B34,Poules!$B$10:$J$107,9,FALSE)</f>
        <v>0</v>
      </c>
      <c r="I34" s="94">
        <f>VLOOKUP(B34,Poules!$B$10:$K$107,10,FALSE)</f>
        <v>0</v>
      </c>
      <c r="J34" s="5"/>
      <c r="K34" s="203"/>
      <c r="M34" s="1" t="str">
        <f>IF(K34=TRUE,"VRAI"&amp;COUNTIF($K$6:K34,K34),"")</f>
        <v/>
      </c>
      <c r="N34" s="1">
        <f t="shared" si="0"/>
        <v>29</v>
      </c>
    </row>
    <row r="35" spans="2:14" ht="14.25" thickTop="1" thickBot="1" x14ac:dyDescent="0.25">
      <c r="B35" s="52">
        <v>30</v>
      </c>
      <c r="C35" s="6" t="s">
        <v>330</v>
      </c>
      <c r="D35" s="7" t="s">
        <v>339</v>
      </c>
      <c r="E35" s="69">
        <v>1</v>
      </c>
      <c r="F35" s="96">
        <v>1</v>
      </c>
      <c r="G35" s="78">
        <v>1</v>
      </c>
      <c r="H35" s="46">
        <f>VLOOKUP(B35,Poules!$B$10:$J$107,9,FALSE)</f>
        <v>0</v>
      </c>
      <c r="I35" s="94">
        <f>VLOOKUP(B35,Poules!$B$10:$K$107,10,FALSE)</f>
        <v>0</v>
      </c>
      <c r="J35" s="10"/>
      <c r="K35" s="203"/>
      <c r="M35" s="1" t="str">
        <f>IF(K35=TRUE,"VRAI"&amp;COUNTIF($K$6:K35,K35),"")</f>
        <v/>
      </c>
      <c r="N35" s="1">
        <f t="shared" si="0"/>
        <v>30</v>
      </c>
    </row>
    <row r="36" spans="2:14" ht="14.25" thickTop="1" thickBot="1" x14ac:dyDescent="0.25">
      <c r="B36" s="50">
        <v>31</v>
      </c>
      <c r="C36" s="3" t="s">
        <v>334</v>
      </c>
      <c r="D36" s="4" t="s">
        <v>331</v>
      </c>
      <c r="E36" s="69">
        <v>1</v>
      </c>
      <c r="F36" s="96">
        <v>1</v>
      </c>
      <c r="G36" s="78">
        <v>1</v>
      </c>
      <c r="H36" s="46">
        <f>VLOOKUP(B36,Poules!$B$10:$J$107,9,FALSE)</f>
        <v>0</v>
      </c>
      <c r="I36" s="94">
        <f>VLOOKUP(B36,Poules!$B$10:$K$107,10,FALSE)</f>
        <v>0</v>
      </c>
      <c r="J36" s="5"/>
      <c r="K36" s="203"/>
      <c r="M36" s="1" t="str">
        <f>IF(K36=TRUE,"VRAI"&amp;COUNTIF($K$6:K36,K36),"")</f>
        <v/>
      </c>
      <c r="N36" s="1">
        <f t="shared" si="0"/>
        <v>31</v>
      </c>
    </row>
    <row r="37" spans="2:14" ht="14.25" thickTop="1" thickBot="1" x14ac:dyDescent="0.25">
      <c r="B37" s="52">
        <v>32</v>
      </c>
      <c r="C37" s="6" t="s">
        <v>332</v>
      </c>
      <c r="D37" s="7" t="s">
        <v>333</v>
      </c>
      <c r="E37" s="69">
        <v>1</v>
      </c>
      <c r="F37" s="96">
        <v>1</v>
      </c>
      <c r="G37" s="78">
        <v>1</v>
      </c>
      <c r="H37" s="46">
        <f>VLOOKUP(B37,Poules!$B$10:$J$107,9,FALSE)</f>
        <v>0</v>
      </c>
      <c r="I37" s="94">
        <f>VLOOKUP(B37,Poules!$B$10:$K$107,10,FALSE)</f>
        <v>0</v>
      </c>
      <c r="J37" s="10"/>
      <c r="K37" s="203"/>
      <c r="M37" s="1" t="str">
        <f>IF(K37=TRUE,"VRAI"&amp;COUNTIF($K$6:K37,K37),"")</f>
        <v/>
      </c>
      <c r="N37" s="1">
        <f t="shared" si="0"/>
        <v>32</v>
      </c>
    </row>
    <row r="38" spans="2:14" ht="14.25" thickTop="1" thickBot="1" x14ac:dyDescent="0.25">
      <c r="B38" s="50">
        <v>33</v>
      </c>
      <c r="C38" s="3" t="s">
        <v>336</v>
      </c>
      <c r="D38" s="4" t="s">
        <v>337</v>
      </c>
      <c r="E38" s="69">
        <v>1</v>
      </c>
      <c r="F38" s="96">
        <v>1</v>
      </c>
      <c r="G38" s="78">
        <v>1</v>
      </c>
      <c r="H38" s="46">
        <f>VLOOKUP(B38,Poules!$B$10:$J$107,9,FALSE)</f>
        <v>0</v>
      </c>
      <c r="I38" s="94">
        <f>VLOOKUP(B38,Poules!$B$10:$K$107,10,FALSE)</f>
        <v>0</v>
      </c>
      <c r="J38" s="5"/>
      <c r="K38" s="203"/>
      <c r="M38" s="1" t="str">
        <f>IF(K38=TRUE,"VRAI"&amp;COUNTIF($K$6:K38,K38),"")</f>
        <v/>
      </c>
      <c r="N38" s="1">
        <f t="shared" si="0"/>
        <v>33</v>
      </c>
    </row>
    <row r="39" spans="2:14" ht="14.25" thickTop="1" thickBot="1" x14ac:dyDescent="0.25">
      <c r="B39" s="52">
        <v>34</v>
      </c>
      <c r="C39" s="6" t="s">
        <v>338</v>
      </c>
      <c r="D39" s="7" t="s">
        <v>335</v>
      </c>
      <c r="E39" s="69">
        <v>1</v>
      </c>
      <c r="F39" s="96">
        <v>1</v>
      </c>
      <c r="G39" s="78">
        <v>1</v>
      </c>
      <c r="H39" s="46">
        <f>VLOOKUP(B39,Poules!$B$10:$J$107,9,FALSE)</f>
        <v>0</v>
      </c>
      <c r="I39" s="94">
        <f>VLOOKUP(B39,Poules!$B$10:$K$107,10,FALSE)</f>
        <v>0</v>
      </c>
      <c r="J39" s="10"/>
      <c r="K39" s="203"/>
      <c r="M39" s="1" t="str">
        <f>IF(K39=TRUE,"VRAI"&amp;COUNTIF($K$6:K39,K39),"")</f>
        <v/>
      </c>
      <c r="N39" s="1">
        <f t="shared" si="0"/>
        <v>34</v>
      </c>
    </row>
    <row r="40" spans="2:14" ht="14.25" thickTop="1" thickBot="1" x14ac:dyDescent="0.25">
      <c r="B40" s="50">
        <v>35</v>
      </c>
      <c r="C40" s="3" t="s">
        <v>344</v>
      </c>
      <c r="D40" s="4" t="s">
        <v>341</v>
      </c>
      <c r="E40" s="69">
        <v>1</v>
      </c>
      <c r="F40" s="96">
        <v>1</v>
      </c>
      <c r="G40" s="78">
        <v>1</v>
      </c>
      <c r="H40" s="46">
        <f>VLOOKUP(B40,Poules!$B$10:$J$107,9,FALSE)</f>
        <v>0</v>
      </c>
      <c r="I40" s="94">
        <f>VLOOKUP(B40,Poules!$B$10:$K$107,10,FALSE)</f>
        <v>0</v>
      </c>
      <c r="J40" s="5"/>
      <c r="K40" s="203"/>
      <c r="M40" s="1" t="str">
        <f>IF(K40=TRUE,"VRAI"&amp;COUNTIF($K$6:K40,K40),"")</f>
        <v/>
      </c>
      <c r="N40" s="1">
        <f t="shared" si="0"/>
        <v>35</v>
      </c>
    </row>
    <row r="41" spans="2:14" ht="14.25" thickTop="1" thickBot="1" x14ac:dyDescent="0.25">
      <c r="B41" s="52">
        <v>36</v>
      </c>
      <c r="C41" s="6" t="s">
        <v>342</v>
      </c>
      <c r="D41" s="7" t="s">
        <v>343</v>
      </c>
      <c r="E41" s="69">
        <v>1</v>
      </c>
      <c r="F41" s="96">
        <v>1</v>
      </c>
      <c r="G41" s="78">
        <v>1</v>
      </c>
      <c r="H41" s="46">
        <f>VLOOKUP(B41,Poules!$B$10:$J$107,9,FALSE)</f>
        <v>0</v>
      </c>
      <c r="I41" s="94">
        <f>VLOOKUP(B41,Poules!$B$10:$K$107,10,FALSE)</f>
        <v>0</v>
      </c>
      <c r="J41" s="10"/>
      <c r="K41" s="203"/>
      <c r="M41" s="1" t="str">
        <f>IF(K41=TRUE,"VRAI"&amp;COUNTIF($K$6:K41,K41),"")</f>
        <v/>
      </c>
      <c r="N41" s="1">
        <f t="shared" si="0"/>
        <v>36</v>
      </c>
    </row>
    <row r="42" spans="2:14" ht="13.5" thickTop="1" x14ac:dyDescent="0.2">
      <c r="B42" s="48" t="s">
        <v>36</v>
      </c>
      <c r="C42" s="43"/>
      <c r="D42" s="44"/>
      <c r="E42" s="75">
        <v>1</v>
      </c>
      <c r="F42" s="101">
        <v>1</v>
      </c>
      <c r="G42" s="97">
        <v>1</v>
      </c>
      <c r="H42" s="45"/>
      <c r="I42" s="46"/>
      <c r="J42" s="47"/>
    </row>
    <row r="43" spans="2:14" x14ac:dyDescent="0.2">
      <c r="B43" s="49" t="s">
        <v>37</v>
      </c>
      <c r="C43" s="6"/>
      <c r="D43" s="7"/>
      <c r="E43" s="27">
        <v>1</v>
      </c>
      <c r="F43" s="102">
        <v>1</v>
      </c>
      <c r="G43" s="98">
        <v>1</v>
      </c>
      <c r="H43" s="8"/>
      <c r="I43" s="9"/>
      <c r="J43" s="10"/>
    </row>
    <row r="44" spans="2:14" x14ac:dyDescent="0.2">
      <c r="B44" s="53" t="s">
        <v>38</v>
      </c>
      <c r="C44" s="14"/>
      <c r="D44" s="15"/>
      <c r="E44" s="27">
        <v>1</v>
      </c>
      <c r="F44" s="102">
        <v>1</v>
      </c>
      <c r="G44" s="98">
        <v>1</v>
      </c>
      <c r="H44" s="16"/>
      <c r="I44" s="17"/>
      <c r="J44" s="18"/>
    </row>
    <row r="45" spans="2:14" x14ac:dyDescent="0.2">
      <c r="B45" s="49" t="s">
        <v>39</v>
      </c>
      <c r="C45" s="6"/>
      <c r="D45" s="7"/>
      <c r="E45" s="27">
        <v>1</v>
      </c>
      <c r="F45" s="102">
        <v>1</v>
      </c>
      <c r="G45" s="98">
        <v>1</v>
      </c>
      <c r="H45" s="8"/>
      <c r="I45" s="9"/>
      <c r="J45" s="10"/>
    </row>
    <row r="46" spans="2:14" x14ac:dyDescent="0.2">
      <c r="B46" s="53" t="s">
        <v>40</v>
      </c>
      <c r="C46" s="14"/>
      <c r="D46" s="15"/>
      <c r="E46" s="27">
        <v>1</v>
      </c>
      <c r="F46" s="102">
        <v>1</v>
      </c>
      <c r="G46" s="98">
        <v>1</v>
      </c>
      <c r="H46" s="16"/>
      <c r="I46" s="17"/>
      <c r="J46" s="18"/>
    </row>
    <row r="47" spans="2:14" x14ac:dyDescent="0.2">
      <c r="B47" s="49" t="s">
        <v>41</v>
      </c>
      <c r="C47" s="6"/>
      <c r="D47" s="7"/>
      <c r="E47" s="27">
        <v>1</v>
      </c>
      <c r="F47" s="102">
        <v>1</v>
      </c>
      <c r="G47" s="98">
        <v>1</v>
      </c>
      <c r="H47" s="8"/>
      <c r="I47" s="9"/>
      <c r="J47" s="10"/>
    </row>
    <row r="48" spans="2:14" x14ac:dyDescent="0.2">
      <c r="B48" s="53" t="s">
        <v>42</v>
      </c>
      <c r="C48" s="14"/>
      <c r="D48" s="15"/>
      <c r="E48" s="27">
        <v>1</v>
      </c>
      <c r="F48" s="102">
        <v>1</v>
      </c>
      <c r="G48" s="98">
        <v>1</v>
      </c>
      <c r="H48" s="16"/>
      <c r="I48" s="17"/>
      <c r="J48" s="18"/>
    </row>
    <row r="49" spans="2:10" ht="13.5" thickBot="1" x14ac:dyDescent="0.25">
      <c r="B49" s="49" t="s">
        <v>43</v>
      </c>
      <c r="C49" s="6"/>
      <c r="D49" s="7"/>
      <c r="E49" s="27">
        <v>1</v>
      </c>
      <c r="F49" s="102">
        <v>1</v>
      </c>
      <c r="G49" s="98">
        <v>1</v>
      </c>
      <c r="H49" s="8"/>
      <c r="I49" s="9"/>
      <c r="J49" s="10"/>
    </row>
    <row r="50" spans="2:10" ht="13.5" thickTop="1" x14ac:dyDescent="0.2">
      <c r="B50" s="48" t="s">
        <v>7</v>
      </c>
      <c r="C50" s="43"/>
      <c r="D50" s="44"/>
      <c r="E50" s="75">
        <v>1</v>
      </c>
      <c r="F50" s="101">
        <v>1</v>
      </c>
      <c r="G50" s="97">
        <v>1</v>
      </c>
      <c r="H50" s="45"/>
      <c r="I50" s="46"/>
      <c r="J50" s="47"/>
    </row>
    <row r="51" spans="2:10" x14ac:dyDescent="0.2">
      <c r="B51" s="49" t="s">
        <v>8</v>
      </c>
      <c r="C51" s="6"/>
      <c r="D51" s="7"/>
      <c r="E51" s="27">
        <v>1</v>
      </c>
      <c r="F51" s="102">
        <v>1</v>
      </c>
      <c r="G51" s="98">
        <v>1</v>
      </c>
      <c r="H51" s="8"/>
      <c r="I51" s="9"/>
      <c r="J51" s="10"/>
    </row>
    <row r="52" spans="2:10" x14ac:dyDescent="0.2">
      <c r="B52" s="53" t="s">
        <v>9</v>
      </c>
      <c r="C52" s="14"/>
      <c r="D52" s="15"/>
      <c r="E52" s="27">
        <v>1</v>
      </c>
      <c r="F52" s="102">
        <v>1</v>
      </c>
      <c r="G52" s="98">
        <v>1</v>
      </c>
      <c r="H52" s="16"/>
      <c r="I52" s="17"/>
      <c r="J52" s="18"/>
    </row>
    <row r="53" spans="2:10" ht="13.5" thickBot="1" x14ac:dyDescent="0.25">
      <c r="B53" s="52" t="s">
        <v>10</v>
      </c>
      <c r="C53" s="12"/>
      <c r="D53" s="41"/>
      <c r="E53" s="27">
        <v>1</v>
      </c>
      <c r="F53" s="102">
        <v>1</v>
      </c>
      <c r="G53" s="98">
        <v>1</v>
      </c>
      <c r="H53" s="36"/>
      <c r="I53" s="13"/>
      <c r="J53" s="42"/>
    </row>
    <row r="54" spans="2:10" ht="13.5" thickTop="1" x14ac:dyDescent="0.2">
      <c r="B54" s="48" t="s">
        <v>11</v>
      </c>
      <c r="C54" s="43"/>
      <c r="D54" s="44"/>
      <c r="E54" s="75">
        <v>1</v>
      </c>
      <c r="F54" s="101">
        <v>1</v>
      </c>
      <c r="G54" s="97">
        <v>1</v>
      </c>
      <c r="H54" s="45"/>
      <c r="I54" s="46"/>
      <c r="J54" s="47"/>
    </row>
    <row r="55" spans="2:10" ht="13.5" thickBot="1" x14ac:dyDescent="0.25">
      <c r="B55" s="79" t="s">
        <v>12</v>
      </c>
      <c r="C55" s="80"/>
      <c r="D55" s="81"/>
      <c r="E55" s="76">
        <v>1</v>
      </c>
      <c r="F55" s="103">
        <v>1</v>
      </c>
      <c r="G55" s="99">
        <v>1</v>
      </c>
      <c r="H55" s="82"/>
      <c r="I55" s="83"/>
      <c r="J55" s="84"/>
    </row>
    <row r="56" spans="2:10" ht="14.25" thickTop="1" thickBot="1" x14ac:dyDescent="0.25">
      <c r="B56" s="85" t="s">
        <v>2</v>
      </c>
      <c r="C56" s="86"/>
      <c r="D56" s="87"/>
      <c r="E56" s="62">
        <v>1</v>
      </c>
      <c r="F56" s="104">
        <v>1</v>
      </c>
      <c r="G56" s="100">
        <v>1</v>
      </c>
      <c r="H56" s="88"/>
      <c r="I56" s="89"/>
      <c r="J56" s="90"/>
    </row>
    <row r="57" spans="2:10" ht="13.5" thickTop="1" x14ac:dyDescent="0.2">
      <c r="B57" s="54" t="s">
        <v>44</v>
      </c>
      <c r="C57" s="28" t="s">
        <v>345</v>
      </c>
      <c r="D57" s="29"/>
      <c r="E57" s="379"/>
      <c r="F57" s="380"/>
      <c r="G57" s="381"/>
      <c r="H57" s="70" t="str">
        <f>'Phase Finale'!C6</f>
        <v/>
      </c>
      <c r="I57" s="30"/>
      <c r="J57" s="31"/>
    </row>
    <row r="58" spans="2:10" x14ac:dyDescent="0.2">
      <c r="B58" s="55"/>
      <c r="C58" s="23"/>
      <c r="D58" s="24"/>
      <c r="E58" s="382"/>
      <c r="F58" s="383"/>
      <c r="G58" s="384"/>
      <c r="H58" s="71" t="str">
        <f>'Phase Finale'!C10</f>
        <v/>
      </c>
      <c r="I58" s="25"/>
      <c r="J58" s="31"/>
    </row>
    <row r="59" spans="2:10" x14ac:dyDescent="0.2">
      <c r="B59" s="55"/>
      <c r="C59" s="23"/>
      <c r="D59" s="24"/>
      <c r="E59" s="382"/>
      <c r="F59" s="383"/>
      <c r="G59" s="384"/>
      <c r="H59" s="71" t="str">
        <f>'Phase Finale'!C14</f>
        <v/>
      </c>
      <c r="I59" s="25"/>
      <c r="J59" s="31"/>
    </row>
    <row r="60" spans="2:10" x14ac:dyDescent="0.2">
      <c r="B60" s="55"/>
      <c r="C60" s="23"/>
      <c r="D60" s="24"/>
      <c r="E60" s="382"/>
      <c r="F60" s="383"/>
      <c r="G60" s="384"/>
      <c r="H60" s="70" t="str">
        <f>'Phase Finale'!C18</f>
        <v/>
      </c>
      <c r="I60" s="25"/>
      <c r="J60" s="31"/>
    </row>
    <row r="61" spans="2:10" x14ac:dyDescent="0.2">
      <c r="B61" s="55"/>
      <c r="C61" s="23"/>
      <c r="D61" s="24"/>
      <c r="E61" s="382"/>
      <c r="F61" s="383"/>
      <c r="G61" s="384"/>
      <c r="H61" s="70" t="str">
        <f>'Phase Finale'!C22</f>
        <v/>
      </c>
      <c r="I61" s="25"/>
      <c r="J61" s="31"/>
    </row>
    <row r="62" spans="2:10" x14ac:dyDescent="0.2">
      <c r="B62" s="55"/>
      <c r="C62" s="23"/>
      <c r="D62" s="24"/>
      <c r="E62" s="382"/>
      <c r="F62" s="383"/>
      <c r="G62" s="384"/>
      <c r="H62" s="70" t="str">
        <f>'Phase Finale'!C26</f>
        <v/>
      </c>
      <c r="I62" s="25"/>
      <c r="J62" s="31"/>
    </row>
    <row r="63" spans="2:10" x14ac:dyDescent="0.2">
      <c r="B63" s="55"/>
      <c r="C63" s="23"/>
      <c r="D63" s="24"/>
      <c r="E63" s="382"/>
      <c r="F63" s="383"/>
      <c r="G63" s="384"/>
      <c r="H63" s="70" t="str">
        <f>'Phase Finale'!C30</f>
        <v/>
      </c>
      <c r="I63" s="25"/>
      <c r="J63" s="31"/>
    </row>
    <row r="64" spans="2:10" x14ac:dyDescent="0.2">
      <c r="B64" s="55"/>
      <c r="C64" s="23"/>
      <c r="D64" s="24"/>
      <c r="E64" s="382"/>
      <c r="F64" s="383"/>
      <c r="G64" s="384"/>
      <c r="H64" s="70" t="str">
        <f>'Phase Finale'!C34</f>
        <v/>
      </c>
      <c r="I64" s="25"/>
      <c r="J64" s="31"/>
    </row>
    <row r="65" spans="2:10" x14ac:dyDescent="0.2">
      <c r="B65" s="54"/>
      <c r="C65" s="28"/>
      <c r="D65" s="29"/>
      <c r="E65" s="382"/>
      <c r="F65" s="383"/>
      <c r="G65" s="384"/>
      <c r="H65" s="70" t="str">
        <f>'Phase Finale'!C38</f>
        <v/>
      </c>
      <c r="I65" s="30"/>
      <c r="J65" s="31"/>
    </row>
    <row r="66" spans="2:10" x14ac:dyDescent="0.2">
      <c r="B66" s="55"/>
      <c r="C66" s="23"/>
      <c r="D66" s="24"/>
      <c r="E66" s="382"/>
      <c r="F66" s="383"/>
      <c r="G66" s="384"/>
      <c r="H66" s="70" t="str">
        <f>'Phase Finale'!C42</f>
        <v/>
      </c>
      <c r="I66" s="25"/>
      <c r="J66" s="31"/>
    </row>
    <row r="67" spans="2:10" x14ac:dyDescent="0.2">
      <c r="B67" s="55"/>
      <c r="C67" s="23"/>
      <c r="D67" s="24"/>
      <c r="E67" s="382"/>
      <c r="F67" s="383"/>
      <c r="G67" s="384"/>
      <c r="H67" s="70" t="str">
        <f>'Phase Finale'!C46</f>
        <v/>
      </c>
      <c r="I67" s="25"/>
      <c r="J67" s="31"/>
    </row>
    <row r="68" spans="2:10" x14ac:dyDescent="0.2">
      <c r="B68" s="55"/>
      <c r="C68" s="23"/>
      <c r="D68" s="24"/>
      <c r="E68" s="382"/>
      <c r="F68" s="383"/>
      <c r="G68" s="384"/>
      <c r="H68" s="70" t="str">
        <f>'Phase Finale'!C50</f>
        <v/>
      </c>
      <c r="I68" s="25"/>
      <c r="J68" s="31"/>
    </row>
    <row r="69" spans="2:10" x14ac:dyDescent="0.2">
      <c r="B69" s="55"/>
      <c r="C69" s="23"/>
      <c r="D69" s="24"/>
      <c r="E69" s="382"/>
      <c r="F69" s="383"/>
      <c r="G69" s="384"/>
      <c r="H69" s="70" t="str">
        <f>'Phase Finale'!C54</f>
        <v/>
      </c>
      <c r="I69" s="25"/>
      <c r="J69" s="31"/>
    </row>
    <row r="70" spans="2:10" x14ac:dyDescent="0.2">
      <c r="B70" s="55"/>
      <c r="C70" s="23" t="s">
        <v>53</v>
      </c>
      <c r="D70" s="24"/>
      <c r="E70" s="382"/>
      <c r="F70" s="383"/>
      <c r="G70" s="384"/>
      <c r="H70" s="70" t="str">
        <f>'Phase Finale'!C58</f>
        <v/>
      </c>
      <c r="I70" s="25"/>
      <c r="J70" s="31"/>
    </row>
    <row r="71" spans="2:10" x14ac:dyDescent="0.2">
      <c r="B71" s="55"/>
      <c r="C71" s="23" t="s">
        <v>54</v>
      </c>
      <c r="D71" s="24"/>
      <c r="E71" s="382"/>
      <c r="F71" s="383"/>
      <c r="G71" s="384"/>
      <c r="H71" s="70" t="str">
        <f>'Phase Finale'!C62</f>
        <v/>
      </c>
      <c r="I71" s="25"/>
      <c r="J71" s="31"/>
    </row>
    <row r="72" spans="2:10" ht="13.5" thickBot="1" x14ac:dyDescent="0.25">
      <c r="B72" s="58"/>
      <c r="C72" s="39" t="s">
        <v>55</v>
      </c>
      <c r="D72" s="40"/>
      <c r="E72" s="382"/>
      <c r="F72" s="383"/>
      <c r="G72" s="384"/>
      <c r="H72" s="73" t="str">
        <f>'Phase Finale'!C66</f>
        <v/>
      </c>
      <c r="I72" s="34"/>
      <c r="J72" s="35"/>
    </row>
    <row r="73" spans="2:10" ht="13.5" thickTop="1" x14ac:dyDescent="0.2">
      <c r="B73" s="54" t="s">
        <v>0</v>
      </c>
      <c r="C73" s="28" t="s">
        <v>45</v>
      </c>
      <c r="D73" s="29"/>
      <c r="E73" s="382"/>
      <c r="F73" s="383"/>
      <c r="G73" s="384"/>
      <c r="H73" s="70">
        <f>'Phase Finale'!F8</f>
        <v>0</v>
      </c>
      <c r="I73" s="30"/>
      <c r="J73" s="31"/>
    </row>
    <row r="74" spans="2:10" x14ac:dyDescent="0.2">
      <c r="B74" s="55"/>
      <c r="C74" s="23" t="s">
        <v>46</v>
      </c>
      <c r="D74" s="24"/>
      <c r="E74" s="382"/>
      <c r="F74" s="383"/>
      <c r="G74" s="384"/>
      <c r="H74" s="71">
        <f>'Phase Finale'!F16</f>
        <v>0</v>
      </c>
      <c r="I74" s="25"/>
      <c r="J74" s="26"/>
    </row>
    <row r="75" spans="2:10" x14ac:dyDescent="0.2">
      <c r="B75" s="55"/>
      <c r="C75" s="23" t="s">
        <v>47</v>
      </c>
      <c r="D75" s="24"/>
      <c r="E75" s="382"/>
      <c r="F75" s="383"/>
      <c r="G75" s="384"/>
      <c r="H75" s="71">
        <f>'Phase Finale'!F24</f>
        <v>0</v>
      </c>
      <c r="I75" s="25"/>
      <c r="J75" s="26"/>
    </row>
    <row r="76" spans="2:10" x14ac:dyDescent="0.2">
      <c r="B76" s="55"/>
      <c r="C76" s="23" t="s">
        <v>48</v>
      </c>
      <c r="D76" s="24"/>
      <c r="E76" s="382"/>
      <c r="F76" s="383"/>
      <c r="G76" s="384"/>
      <c r="H76" s="71">
        <f>'Phase Finale'!F32</f>
        <v>0</v>
      </c>
      <c r="I76" s="25"/>
      <c r="J76" s="26"/>
    </row>
    <row r="77" spans="2:10" x14ac:dyDescent="0.2">
      <c r="B77" s="55"/>
      <c r="C77" s="23" t="s">
        <v>49</v>
      </c>
      <c r="D77" s="24"/>
      <c r="E77" s="382"/>
      <c r="F77" s="383"/>
      <c r="G77" s="384"/>
      <c r="H77" s="71">
        <f>'Phase Finale'!F40</f>
        <v>0</v>
      </c>
      <c r="I77" s="25"/>
      <c r="J77" s="26"/>
    </row>
    <row r="78" spans="2:10" x14ac:dyDescent="0.2">
      <c r="B78" s="55"/>
      <c r="C78" s="23" t="s">
        <v>50</v>
      </c>
      <c r="D78" s="24"/>
      <c r="E78" s="382"/>
      <c r="F78" s="383"/>
      <c r="G78" s="384"/>
      <c r="H78" s="71">
        <f>'Phase Finale'!F48</f>
        <v>0</v>
      </c>
      <c r="I78" s="25"/>
      <c r="J78" s="26"/>
    </row>
    <row r="79" spans="2:10" x14ac:dyDescent="0.2">
      <c r="B79" s="55"/>
      <c r="C79" s="23" t="s">
        <v>51</v>
      </c>
      <c r="D79" s="24"/>
      <c r="E79" s="382"/>
      <c r="F79" s="383"/>
      <c r="G79" s="384"/>
      <c r="H79" s="71">
        <f>'Phase Finale'!F56</f>
        <v>0</v>
      </c>
      <c r="I79" s="25"/>
      <c r="J79" s="26"/>
    </row>
    <row r="80" spans="2:10" ht="13.5" thickBot="1" x14ac:dyDescent="0.25">
      <c r="B80" s="56"/>
      <c r="C80" s="37" t="s">
        <v>52</v>
      </c>
      <c r="D80" s="38"/>
      <c r="E80" s="382"/>
      <c r="F80" s="383"/>
      <c r="G80" s="384"/>
      <c r="H80" s="71">
        <f>'Phase Finale'!F64</f>
        <v>0</v>
      </c>
      <c r="I80" s="32"/>
      <c r="J80" s="33"/>
    </row>
    <row r="81" spans="2:10" ht="13.5" thickTop="1" x14ac:dyDescent="0.2">
      <c r="B81" s="57" t="s">
        <v>1</v>
      </c>
      <c r="C81" s="19" t="s">
        <v>13</v>
      </c>
      <c r="D81" s="20"/>
      <c r="E81" s="382"/>
      <c r="F81" s="383"/>
      <c r="G81" s="384"/>
      <c r="H81" s="72">
        <f>'Phase Finale'!I12</f>
        <v>0</v>
      </c>
      <c r="I81" s="21"/>
      <c r="J81" s="22"/>
    </row>
    <row r="82" spans="2:10" x14ac:dyDescent="0.2">
      <c r="B82" s="55"/>
      <c r="C82" s="23" t="s">
        <v>14</v>
      </c>
      <c r="D82" s="24"/>
      <c r="E82" s="382"/>
      <c r="F82" s="383"/>
      <c r="G82" s="384"/>
      <c r="H82" s="71">
        <f>'Phase Finale'!I28</f>
        <v>0</v>
      </c>
      <c r="I82" s="25"/>
      <c r="J82" s="26"/>
    </row>
    <row r="83" spans="2:10" x14ac:dyDescent="0.2">
      <c r="B83" s="55"/>
      <c r="C83" s="23" t="s">
        <v>15</v>
      </c>
      <c r="D83" s="24"/>
      <c r="E83" s="382"/>
      <c r="F83" s="383"/>
      <c r="G83" s="384"/>
      <c r="H83" s="71">
        <f>'Phase Finale'!I44</f>
        <v>0</v>
      </c>
      <c r="I83" s="25"/>
      <c r="J83" s="26"/>
    </row>
    <row r="84" spans="2:10" ht="13.5" thickBot="1" x14ac:dyDescent="0.25">
      <c r="B84" s="58"/>
      <c r="C84" s="39" t="s">
        <v>16</v>
      </c>
      <c r="D84" s="40"/>
      <c r="E84" s="382"/>
      <c r="F84" s="383"/>
      <c r="G84" s="384"/>
      <c r="H84" s="73">
        <f>'Phase Finale'!I60</f>
        <v>0</v>
      </c>
      <c r="I84" s="34"/>
      <c r="J84" s="35"/>
    </row>
    <row r="85" spans="2:10" ht="13.5" thickTop="1" x14ac:dyDescent="0.2">
      <c r="B85" s="57" t="s">
        <v>2</v>
      </c>
      <c r="C85" s="19" t="s">
        <v>17</v>
      </c>
      <c r="D85" s="20"/>
      <c r="E85" s="382"/>
      <c r="F85" s="383"/>
      <c r="G85" s="384"/>
      <c r="H85" s="72">
        <f>'Phase Finale'!L20</f>
        <v>0</v>
      </c>
      <c r="I85" s="21"/>
      <c r="J85" s="22"/>
    </row>
    <row r="86" spans="2:10" ht="13.5" thickBot="1" x14ac:dyDescent="0.25">
      <c r="B86" s="58"/>
      <c r="C86" s="39" t="s">
        <v>18</v>
      </c>
      <c r="D86" s="40"/>
      <c r="E86" s="382"/>
      <c r="F86" s="383"/>
      <c r="G86" s="384"/>
      <c r="H86" s="73">
        <f>'Phase Finale'!L52</f>
        <v>0</v>
      </c>
      <c r="I86" s="34"/>
      <c r="J86" s="35"/>
    </row>
    <row r="87" spans="2:10" ht="14.25" thickTop="1" thickBot="1" x14ac:dyDescent="0.25">
      <c r="B87" s="59" t="s">
        <v>3</v>
      </c>
      <c r="C87" s="60" t="s">
        <v>19</v>
      </c>
      <c r="D87" s="61"/>
      <c r="E87" s="385"/>
      <c r="F87" s="386"/>
      <c r="G87" s="387"/>
      <c r="H87" s="74">
        <f>'Phase Finale'!O36</f>
        <v>0</v>
      </c>
      <c r="I87" s="63"/>
      <c r="J87" s="64"/>
    </row>
    <row r="88" spans="2:10" ht="13.5" thickTop="1" x14ac:dyDescent="0.2">
      <c r="C88" s="2" t="s">
        <v>163</v>
      </c>
      <c r="E88" s="113"/>
      <c r="F88" s="113"/>
      <c r="G88" s="113"/>
      <c r="H88" s="199">
        <f>Poules!AB111</f>
        <v>0</v>
      </c>
      <c r="I88" s="200" t="e">
        <f>VLOOKUP("VRAI1",M6:N41,2,FALSE)</f>
        <v>#N/A</v>
      </c>
      <c r="J88" s="201"/>
    </row>
    <row r="89" spans="2:10" x14ac:dyDescent="0.2">
      <c r="C89" s="2" t="s">
        <v>164</v>
      </c>
      <c r="E89" s="113"/>
      <c r="F89" s="113"/>
      <c r="G89" s="113"/>
      <c r="H89" s="199">
        <f>Poules!AB112</f>
        <v>0</v>
      </c>
      <c r="I89" s="200" t="e">
        <f>VLOOKUP("VRAI2",M6:N41,2,FALSE)</f>
        <v>#N/A</v>
      </c>
      <c r="J89" s="201"/>
    </row>
    <row r="90" spans="2:10" x14ac:dyDescent="0.2">
      <c r="C90" s="2" t="s">
        <v>165</v>
      </c>
      <c r="E90" s="113"/>
      <c r="F90" s="113"/>
      <c r="G90" s="113"/>
      <c r="H90" s="199">
        <f>Poules!AB113</f>
        <v>0</v>
      </c>
      <c r="I90" s="200" t="e">
        <f>VLOOKUP("VRAI3",M6:N41,2,FALSE)</f>
        <v>#N/A</v>
      </c>
      <c r="J90" s="201"/>
    </row>
    <row r="91" spans="2:10" x14ac:dyDescent="0.2">
      <c r="C91" s="2" t="s">
        <v>166</v>
      </c>
      <c r="E91" s="113"/>
      <c r="F91" s="113"/>
      <c r="G91" s="113"/>
      <c r="H91" s="199">
        <f>Poules!AB114</f>
        <v>0</v>
      </c>
      <c r="I91" s="200" t="e">
        <f>VLOOKUP("VRAI4",M6:N41,2,FALSE)</f>
        <v>#N/A</v>
      </c>
      <c r="J91" s="201"/>
    </row>
    <row r="92" spans="2:10" x14ac:dyDescent="0.2">
      <c r="C92" s="2" t="s">
        <v>167</v>
      </c>
      <c r="E92" s="113"/>
      <c r="F92" s="113"/>
      <c r="G92" s="113"/>
      <c r="H92" s="199">
        <f>'Phase Finale'!Q58</f>
        <v>0</v>
      </c>
      <c r="I92" s="200" t="e">
        <f>VLOOKUP("VRAI5",M6:N41,2,FALSE)</f>
        <v>#N/A</v>
      </c>
      <c r="J92" s="201"/>
    </row>
    <row r="93" spans="2:10" x14ac:dyDescent="0.2">
      <c r="C93" s="2" t="s">
        <v>168</v>
      </c>
      <c r="E93" s="113"/>
      <c r="F93" s="113"/>
      <c r="G93" s="113"/>
      <c r="H93" s="199">
        <f>'Phase Finale'!Q59</f>
        <v>0</v>
      </c>
      <c r="I93" s="200" t="e">
        <f>VLOOKUP("VRAI6",M6:N41,2,FALSE)</f>
        <v>#N/A</v>
      </c>
      <c r="J93" s="201"/>
    </row>
    <row r="94" spans="2:10" x14ac:dyDescent="0.2">
      <c r="C94" s="2" t="s">
        <v>169</v>
      </c>
      <c r="E94" s="113"/>
      <c r="F94" s="113"/>
      <c r="G94" s="113"/>
      <c r="H94" s="199">
        <f>'Phase Finale'!Q60</f>
        <v>0</v>
      </c>
      <c r="I94" s="200" t="e">
        <f>VLOOKUP("VRAI7",M6:N41,2,FALSE)</f>
        <v>#N/A</v>
      </c>
      <c r="J94" s="201"/>
    </row>
    <row r="95" spans="2:10" x14ac:dyDescent="0.2">
      <c r="C95" s="2" t="s">
        <v>170</v>
      </c>
      <c r="E95" s="113"/>
      <c r="F95" s="113"/>
      <c r="G95" s="113"/>
      <c r="H95" s="199">
        <f>'Phase Finale'!Q61</f>
        <v>0</v>
      </c>
      <c r="I95" s="200" t="e">
        <f>VLOOKUP("VRAI8",M6:N41,2,FALSE)</f>
        <v>#N/A</v>
      </c>
      <c r="J95" s="201"/>
    </row>
    <row r="96" spans="2:10" x14ac:dyDescent="0.2">
      <c r="C96" s="2" t="s">
        <v>171</v>
      </c>
      <c r="E96" s="113"/>
      <c r="F96" s="113"/>
      <c r="G96" s="113"/>
      <c r="H96" s="199">
        <f>'Phase Finale'!Q62</f>
        <v>0</v>
      </c>
      <c r="I96" s="200" t="e">
        <f>VLOOKUP("VRAI9",M6:N41,2,FALSE)</f>
        <v>#N/A</v>
      </c>
      <c r="J96" s="201"/>
    </row>
    <row r="97" spans="2:11" x14ac:dyDescent="0.2">
      <c r="C97" s="2" t="s">
        <v>172</v>
      </c>
      <c r="E97" s="113"/>
      <c r="F97" s="113"/>
      <c r="G97" s="113"/>
      <c r="H97" s="199">
        <f>'Phase Finale'!Q63</f>
        <v>0</v>
      </c>
      <c r="I97" s="200" t="e">
        <f>VLOOKUP("VRAI10",M6:N41,2,FALSE)</f>
        <v>#N/A</v>
      </c>
      <c r="J97" s="201"/>
    </row>
    <row r="99" spans="2:11" x14ac:dyDescent="0.2">
      <c r="B99" s="135" t="s">
        <v>91</v>
      </c>
    </row>
    <row r="100" spans="2:11" x14ac:dyDescent="0.2">
      <c r="B100" s="135" t="s">
        <v>92</v>
      </c>
      <c r="H100" s="118" t="s">
        <v>173</v>
      </c>
      <c r="I100" s="118" t="s">
        <v>174</v>
      </c>
      <c r="J100" s="118" t="s">
        <v>175</v>
      </c>
      <c r="K100" s="129" t="s">
        <v>176</v>
      </c>
    </row>
    <row r="101" spans="2:11" x14ac:dyDescent="0.2">
      <c r="B101" s="135" t="s">
        <v>93</v>
      </c>
      <c r="H101" s="122" t="s">
        <v>328</v>
      </c>
      <c r="I101" s="118" t="s">
        <v>244</v>
      </c>
      <c r="J101" s="118" t="s">
        <v>262</v>
      </c>
      <c r="K101" s="248" t="s">
        <v>274</v>
      </c>
    </row>
    <row r="102" spans="2:11" x14ac:dyDescent="0.2">
      <c r="B102" s="135">
        <v>0</v>
      </c>
      <c r="H102" s="122" t="s">
        <v>321</v>
      </c>
      <c r="I102" s="118" t="s">
        <v>245</v>
      </c>
      <c r="J102" s="118" t="s">
        <v>244</v>
      </c>
      <c r="K102" s="248" t="s">
        <v>275</v>
      </c>
    </row>
    <row r="103" spans="2:11" x14ac:dyDescent="0.2">
      <c r="B103" s="135">
        <v>1</v>
      </c>
      <c r="H103" s="122" t="s">
        <v>334</v>
      </c>
      <c r="I103" s="118" t="s">
        <v>246</v>
      </c>
      <c r="J103" s="118" t="s">
        <v>245</v>
      </c>
      <c r="K103" s="248" t="s">
        <v>249</v>
      </c>
    </row>
    <row r="104" spans="2:11" x14ac:dyDescent="0.2">
      <c r="B104" s="135">
        <v>2</v>
      </c>
      <c r="H104" s="118" t="s">
        <v>339</v>
      </c>
      <c r="I104" s="118" t="s">
        <v>247</v>
      </c>
      <c r="J104" s="118" t="s">
        <v>247</v>
      </c>
      <c r="K104" s="248" t="s">
        <v>276</v>
      </c>
    </row>
    <row r="105" spans="2:11" x14ac:dyDescent="0.2">
      <c r="B105" s="135">
        <v>3</v>
      </c>
      <c r="H105" s="118" t="s">
        <v>337</v>
      </c>
      <c r="I105" s="118" t="s">
        <v>177</v>
      </c>
      <c r="J105" s="118" t="s">
        <v>177</v>
      </c>
      <c r="K105" s="248" t="s">
        <v>277</v>
      </c>
    </row>
    <row r="106" spans="2:11" x14ac:dyDescent="0.2">
      <c r="B106" s="135">
        <v>4</v>
      </c>
      <c r="E106" s="2"/>
      <c r="F106" s="2"/>
      <c r="G106" s="2"/>
      <c r="H106" s="118" t="s">
        <v>326</v>
      </c>
      <c r="I106" s="118" t="s">
        <v>178</v>
      </c>
      <c r="J106" s="118" t="s">
        <v>179</v>
      </c>
      <c r="K106" s="248" t="s">
        <v>254</v>
      </c>
    </row>
    <row r="107" spans="2:11" x14ac:dyDescent="0.2">
      <c r="B107" s="135">
        <v>5</v>
      </c>
      <c r="E107" s="2"/>
      <c r="F107" s="2"/>
      <c r="G107" s="2"/>
      <c r="H107" s="118" t="s">
        <v>332</v>
      </c>
      <c r="I107" s="118" t="s">
        <v>179</v>
      </c>
      <c r="J107" s="118" t="s">
        <v>180</v>
      </c>
      <c r="K107" s="248" t="s">
        <v>181</v>
      </c>
    </row>
    <row r="108" spans="2:11" x14ac:dyDescent="0.2">
      <c r="B108" s="135">
        <v>6</v>
      </c>
      <c r="E108" s="2"/>
      <c r="F108" s="2"/>
      <c r="G108" s="2"/>
      <c r="H108" s="118" t="s">
        <v>322</v>
      </c>
      <c r="I108" s="118" t="s">
        <v>248</v>
      </c>
      <c r="J108" s="118" t="s">
        <v>263</v>
      </c>
      <c r="K108" s="248" t="s">
        <v>182</v>
      </c>
    </row>
    <row r="109" spans="2:11" x14ac:dyDescent="0.2">
      <c r="B109" s="135">
        <v>7</v>
      </c>
      <c r="E109" s="2"/>
      <c r="F109" s="2"/>
      <c r="G109" s="2"/>
      <c r="H109" s="122" t="s">
        <v>325</v>
      </c>
      <c r="I109" s="118" t="s">
        <v>249</v>
      </c>
      <c r="J109" s="118" t="s">
        <v>264</v>
      </c>
      <c r="K109" s="248" t="s">
        <v>278</v>
      </c>
    </row>
    <row r="110" spans="2:11" x14ac:dyDescent="0.2">
      <c r="B110" s="135">
        <v>8</v>
      </c>
      <c r="E110" s="2"/>
      <c r="F110" s="2"/>
      <c r="G110" s="2"/>
      <c r="H110" s="118" t="s">
        <v>340</v>
      </c>
      <c r="I110" s="118" t="s">
        <v>250</v>
      </c>
      <c r="J110" s="118" t="s">
        <v>265</v>
      </c>
      <c r="K110" s="248" t="s">
        <v>279</v>
      </c>
    </row>
    <row r="111" spans="2:11" x14ac:dyDescent="0.2">
      <c r="B111" s="135">
        <v>9</v>
      </c>
      <c r="E111" s="2"/>
      <c r="F111" s="2"/>
      <c r="G111" s="2"/>
      <c r="H111" s="118" t="s">
        <v>342</v>
      </c>
      <c r="I111" s="118" t="s">
        <v>183</v>
      </c>
      <c r="J111" s="118" t="s">
        <v>183</v>
      </c>
      <c r="K111" s="248" t="s">
        <v>280</v>
      </c>
    </row>
    <row r="112" spans="2:11" x14ac:dyDescent="0.2">
      <c r="B112" s="135" t="s">
        <v>94</v>
      </c>
      <c r="E112" s="2"/>
      <c r="F112" s="2"/>
      <c r="G112" s="2"/>
      <c r="H112" s="122" t="s">
        <v>323</v>
      </c>
      <c r="I112" s="118" t="s">
        <v>251</v>
      </c>
      <c r="J112" s="126" t="s">
        <v>266</v>
      </c>
      <c r="K112" s="248" t="s">
        <v>260</v>
      </c>
    </row>
    <row r="113" spans="2:11" x14ac:dyDescent="0.2">
      <c r="B113" s="135" t="s">
        <v>95</v>
      </c>
      <c r="E113" s="2"/>
      <c r="F113" s="2"/>
      <c r="G113" s="2"/>
      <c r="H113" s="122" t="s">
        <v>327</v>
      </c>
      <c r="I113" s="126" t="s">
        <v>252</v>
      </c>
      <c r="J113" s="118" t="s">
        <v>253</v>
      </c>
      <c r="K113" s="248" t="s">
        <v>281</v>
      </c>
    </row>
    <row r="114" spans="2:11" x14ac:dyDescent="0.2">
      <c r="B114" s="135" t="s">
        <v>96</v>
      </c>
      <c r="E114" s="2"/>
      <c r="F114" s="2"/>
      <c r="G114" s="2"/>
      <c r="H114" s="118" t="s">
        <v>330</v>
      </c>
      <c r="I114" s="118" t="s">
        <v>253</v>
      </c>
      <c r="J114" s="118" t="s">
        <v>185</v>
      </c>
      <c r="K114" s="248" t="s">
        <v>184</v>
      </c>
    </row>
    <row r="115" spans="2:11" x14ac:dyDescent="0.2">
      <c r="B115" s="135" t="s">
        <v>97</v>
      </c>
      <c r="E115" s="2"/>
      <c r="F115" s="2"/>
      <c r="G115" s="2"/>
      <c r="H115" s="118" t="s">
        <v>329</v>
      </c>
      <c r="I115" s="118" t="s">
        <v>185</v>
      </c>
      <c r="J115" s="126" t="s">
        <v>186</v>
      </c>
      <c r="K115" s="129"/>
    </row>
    <row r="116" spans="2:11" x14ac:dyDescent="0.2">
      <c r="B116" s="135" t="s">
        <v>98</v>
      </c>
      <c r="E116" s="2"/>
      <c r="F116" s="2"/>
      <c r="G116" s="2"/>
      <c r="H116" s="122" t="s">
        <v>343</v>
      </c>
      <c r="I116" s="126" t="s">
        <v>186</v>
      </c>
      <c r="J116" s="118" t="s">
        <v>187</v>
      </c>
      <c r="K116" s="129"/>
    </row>
    <row r="117" spans="2:11" x14ac:dyDescent="0.2">
      <c r="B117" s="135" t="s">
        <v>99</v>
      </c>
      <c r="E117" s="2"/>
      <c r="F117" s="2"/>
      <c r="G117" s="2"/>
      <c r="H117" s="122" t="s">
        <v>344</v>
      </c>
      <c r="I117" s="118" t="s">
        <v>254</v>
      </c>
      <c r="J117" s="118" t="s">
        <v>267</v>
      </c>
      <c r="K117" s="129"/>
    </row>
    <row r="118" spans="2:11" x14ac:dyDescent="0.2">
      <c r="B118" s="135" t="s">
        <v>100</v>
      </c>
      <c r="E118" s="2"/>
      <c r="F118" s="2"/>
      <c r="G118" s="2"/>
      <c r="H118" s="122" t="s">
        <v>335</v>
      </c>
      <c r="I118" s="118" t="s">
        <v>187</v>
      </c>
      <c r="J118" s="118" t="s">
        <v>268</v>
      </c>
      <c r="K118" s="129"/>
    </row>
    <row r="119" spans="2:11" x14ac:dyDescent="0.2">
      <c r="B119" s="135" t="s">
        <v>101</v>
      </c>
      <c r="E119" s="2"/>
      <c r="F119" s="2"/>
      <c r="G119" s="2"/>
      <c r="H119" s="118" t="s">
        <v>333</v>
      </c>
      <c r="I119" s="118" t="s">
        <v>189</v>
      </c>
      <c r="J119" s="118" t="s">
        <v>188</v>
      </c>
      <c r="K119" s="129"/>
    </row>
    <row r="120" spans="2:11" x14ac:dyDescent="0.2">
      <c r="B120" s="135" t="s">
        <v>102</v>
      </c>
      <c r="E120" s="2"/>
      <c r="F120" s="2"/>
      <c r="G120" s="2"/>
      <c r="H120" s="2" t="s">
        <v>338</v>
      </c>
      <c r="I120" s="118" t="s">
        <v>188</v>
      </c>
      <c r="J120" s="118" t="s">
        <v>269</v>
      </c>
      <c r="K120" s="129"/>
    </row>
    <row r="121" spans="2:11" x14ac:dyDescent="0.2">
      <c r="B121" s="135" t="s">
        <v>103</v>
      </c>
      <c r="E121" s="2"/>
      <c r="F121" s="2"/>
      <c r="G121" s="2"/>
      <c r="H121" s="2" t="s">
        <v>331</v>
      </c>
      <c r="I121" s="118" t="s">
        <v>255</v>
      </c>
      <c r="J121" s="118" t="s">
        <v>256</v>
      </c>
      <c r="K121" s="129"/>
    </row>
    <row r="122" spans="2:11" x14ac:dyDescent="0.2">
      <c r="B122" s="135" t="s">
        <v>104</v>
      </c>
      <c r="E122" s="2"/>
      <c r="F122" s="2"/>
      <c r="G122" s="2"/>
      <c r="H122" s="2" t="s">
        <v>324</v>
      </c>
      <c r="I122" s="118" t="s">
        <v>256</v>
      </c>
      <c r="J122" s="118" t="s">
        <v>257</v>
      </c>
      <c r="K122" s="129"/>
    </row>
    <row r="123" spans="2:11" x14ac:dyDescent="0.2">
      <c r="B123" s="135" t="s">
        <v>105</v>
      </c>
      <c r="E123" s="2"/>
      <c r="F123" s="2"/>
      <c r="G123" s="2"/>
      <c r="H123" s="2" t="s">
        <v>341</v>
      </c>
      <c r="I123" s="118" t="s">
        <v>257</v>
      </c>
      <c r="J123" s="126" t="s">
        <v>270</v>
      </c>
      <c r="K123" s="129"/>
    </row>
    <row r="124" spans="2:11" x14ac:dyDescent="0.2">
      <c r="B124" s="135" t="s">
        <v>106</v>
      </c>
      <c r="E124" s="2"/>
      <c r="F124" s="2"/>
      <c r="G124" s="2"/>
      <c r="H124" s="2" t="s">
        <v>336</v>
      </c>
      <c r="I124" s="118" t="s">
        <v>258</v>
      </c>
      <c r="J124" s="118" t="s">
        <v>258</v>
      </c>
      <c r="K124" s="129"/>
    </row>
    <row r="125" spans="2:11" x14ac:dyDescent="0.2">
      <c r="B125" s="135" t="s">
        <v>107</v>
      </c>
      <c r="E125" s="2"/>
      <c r="F125" s="2"/>
      <c r="G125" s="2"/>
      <c r="I125" s="118" t="s">
        <v>259</v>
      </c>
      <c r="J125" s="118" t="s">
        <v>271</v>
      </c>
      <c r="K125" s="129"/>
    </row>
    <row r="126" spans="2:11" x14ac:dyDescent="0.2">
      <c r="B126" s="135" t="s">
        <v>108</v>
      </c>
      <c r="E126" s="2"/>
      <c r="F126" s="2"/>
      <c r="G126" s="2"/>
      <c r="I126" s="126" t="s">
        <v>260</v>
      </c>
      <c r="J126" s="118" t="s">
        <v>259</v>
      </c>
      <c r="K126" s="129"/>
    </row>
    <row r="127" spans="2:11" x14ac:dyDescent="0.2">
      <c r="B127" s="135" t="s">
        <v>109</v>
      </c>
      <c r="E127" s="2"/>
      <c r="F127" s="2"/>
      <c r="G127" s="2"/>
      <c r="I127" s="118" t="s">
        <v>190</v>
      </c>
      <c r="J127" s="118" t="s">
        <v>272</v>
      </c>
      <c r="K127" s="129"/>
    </row>
    <row r="128" spans="2:11" x14ac:dyDescent="0.2">
      <c r="B128" s="135" t="s">
        <v>110</v>
      </c>
      <c r="E128" s="2"/>
      <c r="F128" s="2"/>
      <c r="G128" s="2"/>
      <c r="I128" s="118" t="s">
        <v>261</v>
      </c>
      <c r="J128" s="118" t="s">
        <v>273</v>
      </c>
      <c r="K128" s="129"/>
    </row>
    <row r="129" spans="2:11" x14ac:dyDescent="0.2">
      <c r="B129" s="135" t="s">
        <v>111</v>
      </c>
      <c r="E129" s="2"/>
      <c r="F129" s="2"/>
      <c r="G129" s="2"/>
      <c r="I129" s="118" t="s">
        <v>184</v>
      </c>
      <c r="J129" s="118" t="s">
        <v>184</v>
      </c>
      <c r="K129" s="129"/>
    </row>
    <row r="130" spans="2:11" x14ac:dyDescent="0.2">
      <c r="B130" s="135" t="s">
        <v>112</v>
      </c>
      <c r="E130" s="2"/>
      <c r="F130" s="2"/>
      <c r="G130" s="2"/>
      <c r="I130" s="118"/>
      <c r="J130" s="118"/>
      <c r="K130" s="129"/>
    </row>
    <row r="131" spans="2:11" x14ac:dyDescent="0.2">
      <c r="B131" s="135" t="s">
        <v>113</v>
      </c>
      <c r="E131" s="2"/>
      <c r="F131" s="2"/>
      <c r="G131" s="2"/>
      <c r="I131" s="118"/>
      <c r="J131" s="118"/>
      <c r="K131" s="129"/>
    </row>
    <row r="132" spans="2:11" x14ac:dyDescent="0.2">
      <c r="B132" s="135" t="s">
        <v>114</v>
      </c>
      <c r="E132" s="2"/>
      <c r="F132" s="2"/>
      <c r="G132" s="2"/>
      <c r="I132" s="118"/>
      <c r="J132" s="118"/>
      <c r="K132" s="129"/>
    </row>
    <row r="133" spans="2:11" x14ac:dyDescent="0.2">
      <c r="B133" s="135" t="s">
        <v>115</v>
      </c>
      <c r="E133" s="2"/>
      <c r="F133" s="2"/>
      <c r="G133" s="2"/>
    </row>
    <row r="134" spans="2:11" x14ac:dyDescent="0.2">
      <c r="B134" s="135" t="s">
        <v>116</v>
      </c>
      <c r="E134" s="2"/>
      <c r="F134" s="2"/>
      <c r="G134" s="2"/>
    </row>
    <row r="135" spans="2:11" x14ac:dyDescent="0.2">
      <c r="B135" s="135" t="s">
        <v>117</v>
      </c>
      <c r="E135" s="2"/>
      <c r="F135" s="2"/>
      <c r="G135" s="2"/>
    </row>
    <row r="136" spans="2:11" x14ac:dyDescent="0.2">
      <c r="B136" s="135" t="s">
        <v>118</v>
      </c>
      <c r="E136" s="2"/>
      <c r="F136" s="2"/>
      <c r="G136" s="2"/>
    </row>
    <row r="137" spans="2:11" x14ac:dyDescent="0.2">
      <c r="B137" s="135" t="s">
        <v>119</v>
      </c>
      <c r="E137" s="2"/>
      <c r="F137" s="2"/>
      <c r="G137" s="2"/>
    </row>
    <row r="138" spans="2:11" x14ac:dyDescent="0.2">
      <c r="B138" s="135" t="s">
        <v>120</v>
      </c>
      <c r="E138" s="2"/>
      <c r="F138" s="2"/>
      <c r="G138" s="2"/>
    </row>
    <row r="139" spans="2:11" x14ac:dyDescent="0.2">
      <c r="B139" s="135" t="s">
        <v>121</v>
      </c>
      <c r="E139" s="2"/>
      <c r="F139" s="2"/>
      <c r="G139" s="2"/>
    </row>
    <row r="140" spans="2:11" x14ac:dyDescent="0.2">
      <c r="B140" s="1" t="s">
        <v>122</v>
      </c>
      <c r="E140" s="2"/>
      <c r="F140" s="2"/>
      <c r="G140" s="2"/>
    </row>
    <row r="141" spans="2:11" x14ac:dyDescent="0.2">
      <c r="B141" s="1" t="s">
        <v>123</v>
      </c>
      <c r="E141" s="2"/>
      <c r="F141" s="2"/>
      <c r="G141" s="2"/>
    </row>
    <row r="142" spans="2:11" x14ac:dyDescent="0.2">
      <c r="B142" s="1" t="s">
        <v>124</v>
      </c>
      <c r="E142" s="2"/>
      <c r="F142" s="2"/>
      <c r="G142" s="2"/>
    </row>
    <row r="143" spans="2:11" x14ac:dyDescent="0.2">
      <c r="B143" s="1" t="s">
        <v>1</v>
      </c>
      <c r="E143" s="2"/>
      <c r="F143" s="2"/>
      <c r="G143" s="2"/>
    </row>
    <row r="144" spans="2:11" x14ac:dyDescent="0.2">
      <c r="B144" s="1" t="s">
        <v>125</v>
      </c>
      <c r="E144" s="2"/>
      <c r="F144" s="2"/>
      <c r="G144" s="2"/>
    </row>
    <row r="145" spans="2:7" x14ac:dyDescent="0.2">
      <c r="B145" s="1" t="s">
        <v>2</v>
      </c>
      <c r="E145" s="2"/>
      <c r="F145" s="2"/>
      <c r="G145" s="2"/>
    </row>
    <row r="146" spans="2:7" x14ac:dyDescent="0.2">
      <c r="B146" s="1" t="s">
        <v>6</v>
      </c>
      <c r="E146" s="2"/>
      <c r="F146" s="2"/>
      <c r="G146" s="2"/>
    </row>
    <row r="147" spans="2:7" x14ac:dyDescent="0.2">
      <c r="B147" s="1" t="s">
        <v>44</v>
      </c>
      <c r="E147" s="2"/>
      <c r="F147" s="2"/>
      <c r="G147" s="2"/>
    </row>
    <row r="148" spans="2:7" x14ac:dyDescent="0.2">
      <c r="B148" s="1" t="s">
        <v>126</v>
      </c>
      <c r="E148" s="2"/>
      <c r="F148" s="2"/>
      <c r="G148" s="2"/>
    </row>
    <row r="149" spans="2:7" x14ac:dyDescent="0.2">
      <c r="B149" s="1" t="s">
        <v>22</v>
      </c>
      <c r="E149" s="2"/>
      <c r="F149" s="2"/>
      <c r="G149" s="2"/>
    </row>
    <row r="150" spans="2:7" x14ac:dyDescent="0.2">
      <c r="B150" s="1" t="s">
        <v>127</v>
      </c>
      <c r="E150" s="2"/>
      <c r="F150" s="2"/>
      <c r="G150" s="2"/>
    </row>
    <row r="151" spans="2:7" x14ac:dyDescent="0.2">
      <c r="B151" s="1" t="s">
        <v>128</v>
      </c>
      <c r="E151" s="2"/>
      <c r="F151" s="2"/>
      <c r="G151" s="2"/>
    </row>
    <row r="152" spans="2:7" x14ac:dyDescent="0.2">
      <c r="B152" s="1" t="s">
        <v>129</v>
      </c>
      <c r="E152" s="2"/>
      <c r="F152" s="2"/>
      <c r="G152" s="2"/>
    </row>
    <row r="153" spans="2:7" x14ac:dyDescent="0.2">
      <c r="B153" s="1" t="s">
        <v>4</v>
      </c>
      <c r="E153" s="2"/>
      <c r="F153" s="2"/>
      <c r="G153" s="2"/>
    </row>
    <row r="154" spans="2:7" x14ac:dyDescent="0.2">
      <c r="B154" s="1" t="s">
        <v>130</v>
      </c>
      <c r="E154" s="2"/>
      <c r="F154" s="2"/>
      <c r="G154" s="2"/>
    </row>
    <row r="155" spans="2:7" x14ac:dyDescent="0.2">
      <c r="B155" s="1" t="s">
        <v>23</v>
      </c>
      <c r="E155" s="2"/>
      <c r="F155" s="2"/>
      <c r="G155" s="2"/>
    </row>
    <row r="156" spans="2:7" x14ac:dyDescent="0.2">
      <c r="B156" s="1" t="s">
        <v>0</v>
      </c>
      <c r="E156" s="2"/>
      <c r="F156" s="2"/>
      <c r="G156" s="2"/>
    </row>
    <row r="157" spans="2:7" x14ac:dyDescent="0.2">
      <c r="B157" s="1" t="s">
        <v>131</v>
      </c>
      <c r="E157" s="2"/>
      <c r="F157" s="2"/>
      <c r="G157" s="2"/>
    </row>
    <row r="158" spans="2:7" x14ac:dyDescent="0.2">
      <c r="B158" s="1" t="s">
        <v>132</v>
      </c>
      <c r="E158" s="2"/>
      <c r="F158" s="2"/>
      <c r="G158" s="2"/>
    </row>
    <row r="159" spans="2:7" x14ac:dyDescent="0.2">
      <c r="B159" s="1" t="s">
        <v>133</v>
      </c>
      <c r="E159" s="2"/>
      <c r="F159" s="2"/>
      <c r="G159" s="2"/>
    </row>
    <row r="160" spans="2:7" x14ac:dyDescent="0.2">
      <c r="B160" s="1" t="s">
        <v>134</v>
      </c>
      <c r="E160" s="2"/>
      <c r="F160" s="2"/>
      <c r="G160" s="2"/>
    </row>
    <row r="161" spans="2:7" x14ac:dyDescent="0.2">
      <c r="B161" s="1" t="s">
        <v>3</v>
      </c>
      <c r="E161" s="2"/>
      <c r="F161" s="2"/>
      <c r="G161" s="2"/>
    </row>
    <row r="162" spans="2:7" x14ac:dyDescent="0.2">
      <c r="B162" s="1" t="s">
        <v>135</v>
      </c>
      <c r="E162" s="2"/>
      <c r="F162" s="2"/>
      <c r="G162" s="2"/>
    </row>
    <row r="163" spans="2:7" x14ac:dyDescent="0.2">
      <c r="B163" s="1" t="s">
        <v>136</v>
      </c>
      <c r="E163" s="2"/>
      <c r="F163" s="2"/>
      <c r="G163" s="2"/>
    </row>
    <row r="164" spans="2:7" x14ac:dyDescent="0.2">
      <c r="B164" s="1" t="s">
        <v>137</v>
      </c>
      <c r="E164" s="2"/>
      <c r="F164" s="2"/>
      <c r="G164" s="2"/>
    </row>
    <row r="165" spans="2:7" x14ac:dyDescent="0.2">
      <c r="B165" s="1" t="s">
        <v>138</v>
      </c>
      <c r="E165" s="2"/>
      <c r="F165" s="2"/>
      <c r="G165" s="2"/>
    </row>
  </sheetData>
  <sheetProtection algorithmName="SHA-512" hashValue="bbmtP0aYXsiSvE9klG6gqSAxbNq75jcMMSR74585wufrxWaKUlGTkb/fM6r0kendua1P4eoBafZ7OG0LNGU0Ag==" saltValue="HD5gfVLHWyhbKQ3ecljzAQ==" spinCount="100000" sheet="1" objects="1" scenarios="1"/>
  <mergeCells count="4">
    <mergeCell ref="E2:G2"/>
    <mergeCell ref="E57:G87"/>
    <mergeCell ref="B2:D2"/>
    <mergeCell ref="B3:D3"/>
  </mergeCells>
  <phoneticPr fontId="1" type="noConversion"/>
  <conditionalFormatting sqref="B3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Reglement</vt:lpstr>
      <vt:lpstr>Poules</vt:lpstr>
      <vt:lpstr>Phase Finale</vt:lpstr>
      <vt:lpstr>Grille</vt:lpstr>
      <vt:lpstr>List_D1</vt:lpstr>
      <vt:lpstr>List_D2</vt:lpstr>
      <vt:lpstr>List_F</vt:lpstr>
      <vt:lpstr>List_H1</vt:lpstr>
      <vt:lpstr>List_H2</vt:lpstr>
      <vt:lpstr>List_H3</vt:lpstr>
      <vt:lpstr>List_H4</vt:lpstr>
      <vt:lpstr>List_H5</vt:lpstr>
      <vt:lpstr>List_H6</vt:lpstr>
      <vt:lpstr>List_H7</vt:lpstr>
      <vt:lpstr>List_H8</vt:lpstr>
      <vt:lpstr>List_Q1</vt:lpstr>
      <vt:lpstr>List_Q2</vt:lpstr>
      <vt:lpstr>List_Q3</vt:lpstr>
      <vt:lpstr>List_Q4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2024-05-14T08:06:34Z</dcterms:modified>
</cp:coreProperties>
</file>