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7065" yWindow="60" windowWidth="14655" windowHeight="11715" activeTab="1"/>
  </bookViews>
  <sheets>
    <sheet name="Reglement" sheetId="6" r:id="rId1"/>
    <sheet name="Poules" sheetId="4" r:id="rId2"/>
    <sheet name="Phase Finale" sheetId="5" r:id="rId3"/>
    <sheet name="Grille" sheetId="1" state="hidden" r:id="rId4"/>
  </sheets>
  <definedNames>
    <definedName name="List_D1">'Phase Finale'!$L$70:$L$71</definedName>
    <definedName name="List_D2">'Phase Finale'!$L$72:$L$73</definedName>
    <definedName name="List_F">'Phase Finale'!$O$70:$O$71</definedName>
    <definedName name="List_H1">'Phase Finale'!$F$70:$F$71</definedName>
    <definedName name="List_H2">'Phase Finale'!$F$72:$F$73</definedName>
    <definedName name="List_H3">'Phase Finale'!$F$74:$F$75</definedName>
    <definedName name="List_H4">'Phase Finale'!$F$76:$F$77</definedName>
    <definedName name="List_H5">'Phase Finale'!$F$78:$F$79</definedName>
    <definedName name="List_H6">'Phase Finale'!$F$80:$F$81</definedName>
    <definedName name="List_H7">'Phase Finale'!$F$82:$F$83</definedName>
    <definedName name="List_H8">'Phase Finale'!$F$84:$F$85</definedName>
    <definedName name="List_Q1">'Phase Finale'!$I$70:$I$71</definedName>
    <definedName name="List_Q2">'Phase Finale'!$I$72:$I$73</definedName>
    <definedName name="List_Q3">'Phase Finale'!$I$74:$I$75</definedName>
    <definedName name="List_Q4">'Phase Finale'!$I$76:$I$77</definedName>
  </definedNames>
  <calcPr calcId="125725"/>
</workbook>
</file>

<file path=xl/calcChain.xml><?xml version="1.0" encoding="utf-8"?>
<calcChain xmlns="http://schemas.openxmlformats.org/spreadsheetml/2006/main">
  <c r="H4" i="1"/>
  <c r="H3"/>
  <c r="H2"/>
  <c r="I29"/>
  <c r="H29"/>
  <c r="I28"/>
  <c r="H28"/>
  <c r="I25"/>
  <c r="H25"/>
  <c r="I24"/>
  <c r="H24"/>
  <c r="I9"/>
  <c r="H9"/>
  <c r="I7"/>
  <c r="H7"/>
  <c r="I41"/>
  <c r="I40"/>
  <c r="I39"/>
  <c r="I38"/>
  <c r="I37"/>
  <c r="I36"/>
  <c r="I35"/>
  <c r="I34"/>
  <c r="I33"/>
  <c r="I32"/>
  <c r="I31"/>
  <c r="I30"/>
  <c r="I27"/>
  <c r="I26"/>
  <c r="I23"/>
  <c r="I22"/>
  <c r="I21"/>
  <c r="H41"/>
  <c r="H40"/>
  <c r="H39"/>
  <c r="H38"/>
  <c r="H37"/>
  <c r="H36"/>
  <c r="H35"/>
  <c r="H34"/>
  <c r="H33"/>
  <c r="H32"/>
  <c r="H31"/>
  <c r="H30"/>
  <c r="H27"/>
  <c r="H26"/>
  <c r="H23"/>
  <c r="H21"/>
  <c r="H22"/>
  <c r="I19"/>
  <c r="H19"/>
  <c r="I20"/>
  <c r="H20"/>
  <c r="I18"/>
  <c r="H18"/>
  <c r="I17"/>
  <c r="I16"/>
  <c r="H17"/>
  <c r="H16"/>
  <c r="I15"/>
  <c r="I14"/>
  <c r="H15"/>
  <c r="H14"/>
  <c r="I12"/>
  <c r="H12"/>
  <c r="I11"/>
  <c r="H11"/>
  <c r="K3" i="4"/>
  <c r="I8" i="1"/>
  <c r="H8"/>
  <c r="O71" i="5" l="1"/>
  <c r="O70"/>
  <c r="L73"/>
  <c r="L72"/>
  <c r="L71"/>
  <c r="L70"/>
  <c r="I77"/>
  <c r="I76"/>
  <c r="I75"/>
  <c r="I74"/>
  <c r="I73"/>
  <c r="I72"/>
  <c r="I71"/>
  <c r="I70"/>
  <c r="M70" l="1"/>
  <c r="M73"/>
  <c r="M72"/>
  <c r="P71"/>
  <c r="M71"/>
  <c r="Q70"/>
  <c r="P70"/>
  <c r="L75" i="4"/>
  <c r="K75"/>
  <c r="J75"/>
  <c r="L74"/>
  <c r="K74"/>
  <c r="J74"/>
  <c r="L73"/>
  <c r="K73"/>
  <c r="J73"/>
  <c r="L72"/>
  <c r="K72"/>
  <c r="J72"/>
  <c r="L71"/>
  <c r="K71"/>
  <c r="J71"/>
  <c r="L70"/>
  <c r="K70"/>
  <c r="J70"/>
  <c r="L64"/>
  <c r="K64"/>
  <c r="J64"/>
  <c r="L63"/>
  <c r="K63"/>
  <c r="J63"/>
  <c r="L62"/>
  <c r="K62"/>
  <c r="J62"/>
  <c r="L61"/>
  <c r="K61"/>
  <c r="J61"/>
  <c r="L60"/>
  <c r="K60"/>
  <c r="J60"/>
  <c r="L59"/>
  <c r="K59"/>
  <c r="J59"/>
  <c r="L53"/>
  <c r="K53"/>
  <c r="J53"/>
  <c r="L52"/>
  <c r="K52"/>
  <c r="J52"/>
  <c r="L51"/>
  <c r="K51"/>
  <c r="J51"/>
  <c r="L50"/>
  <c r="K50"/>
  <c r="J50"/>
  <c r="L49"/>
  <c r="K49"/>
  <c r="J49"/>
  <c r="L48"/>
  <c r="K48"/>
  <c r="J48"/>
  <c r="L42"/>
  <c r="K42"/>
  <c r="J42"/>
  <c r="L41"/>
  <c r="K41"/>
  <c r="J41"/>
  <c r="L40"/>
  <c r="K40"/>
  <c r="J40"/>
  <c r="L39"/>
  <c r="K39"/>
  <c r="J39"/>
  <c r="L38"/>
  <c r="K38"/>
  <c r="J38"/>
  <c r="L37"/>
  <c r="K37"/>
  <c r="J37"/>
  <c r="L31"/>
  <c r="K31"/>
  <c r="J31"/>
  <c r="L30"/>
  <c r="K30"/>
  <c r="J30"/>
  <c r="L29"/>
  <c r="K29"/>
  <c r="J29"/>
  <c r="L28"/>
  <c r="K28"/>
  <c r="J28"/>
  <c r="L27"/>
  <c r="K27"/>
  <c r="J27"/>
  <c r="L26"/>
  <c r="K26"/>
  <c r="J26"/>
  <c r="I75"/>
  <c r="I74"/>
  <c r="I73"/>
  <c r="I72"/>
  <c r="I71"/>
  <c r="AH74" s="1"/>
  <c r="I70"/>
  <c r="AH72" s="1"/>
  <c r="I64"/>
  <c r="I63"/>
  <c r="I62"/>
  <c r="I61"/>
  <c r="I60"/>
  <c r="AH63" s="1"/>
  <c r="I59"/>
  <c r="AH61" s="1"/>
  <c r="I53"/>
  <c r="I52"/>
  <c r="I51"/>
  <c r="I50"/>
  <c r="I49"/>
  <c r="AH52" s="1"/>
  <c r="I48"/>
  <c r="AH50" s="1"/>
  <c r="I42"/>
  <c r="I41"/>
  <c r="I40"/>
  <c r="I39"/>
  <c r="I38"/>
  <c r="AH41" s="1"/>
  <c r="I37"/>
  <c r="AH39" s="1"/>
  <c r="I31"/>
  <c r="I30"/>
  <c r="I29"/>
  <c r="I28"/>
  <c r="I27"/>
  <c r="AH30" s="1"/>
  <c r="I26"/>
  <c r="AH28" s="1"/>
  <c r="F75"/>
  <c r="F74"/>
  <c r="F73"/>
  <c r="F72"/>
  <c r="F71"/>
  <c r="AH73" s="1"/>
  <c r="F70"/>
  <c r="AH71" s="1"/>
  <c r="F64"/>
  <c r="F63"/>
  <c r="F62"/>
  <c r="F61"/>
  <c r="F60"/>
  <c r="AH62" s="1"/>
  <c r="F59"/>
  <c r="AH60" s="1"/>
  <c r="F53"/>
  <c r="F52"/>
  <c r="F51"/>
  <c r="F50"/>
  <c r="F49"/>
  <c r="AH51" s="1"/>
  <c r="F48"/>
  <c r="AH49" s="1"/>
  <c r="F42"/>
  <c r="F41"/>
  <c r="F40"/>
  <c r="F39"/>
  <c r="F38"/>
  <c r="AH40" s="1"/>
  <c r="F37"/>
  <c r="AH38" s="1"/>
  <c r="F31"/>
  <c r="F30"/>
  <c r="F29"/>
  <c r="F28"/>
  <c r="F27"/>
  <c r="AH29" s="1"/>
  <c r="F26"/>
  <c r="AH27" s="1"/>
  <c r="L16"/>
  <c r="L17"/>
  <c r="L18"/>
  <c r="L19"/>
  <c r="L20"/>
  <c r="L15"/>
  <c r="K17"/>
  <c r="K18"/>
  <c r="K19"/>
  <c r="K20"/>
  <c r="K16"/>
  <c r="K15"/>
  <c r="J16"/>
  <c r="J17"/>
  <c r="J18"/>
  <c r="J19"/>
  <c r="J20"/>
  <c r="J15"/>
  <c r="I16"/>
  <c r="AH19" s="1"/>
  <c r="I17"/>
  <c r="I18"/>
  <c r="I19"/>
  <c r="I20"/>
  <c r="I15"/>
  <c r="AH17" s="1"/>
  <c r="F15"/>
  <c r="AH16" s="1"/>
  <c r="F16"/>
  <c r="AH18" s="1"/>
  <c r="F17"/>
  <c r="F18"/>
  <c r="F19"/>
  <c r="F20"/>
  <c r="AW74"/>
  <c r="AV74"/>
  <c r="AU74"/>
  <c r="AQ74"/>
  <c r="AP74"/>
  <c r="AX73"/>
  <c r="AV73"/>
  <c r="AU73"/>
  <c r="AQ73"/>
  <c r="AP73"/>
  <c r="AX72"/>
  <c r="AW72"/>
  <c r="AU72"/>
  <c r="AQ72"/>
  <c r="AP72"/>
  <c r="AX71"/>
  <c r="AW71"/>
  <c r="AV71"/>
  <c r="AQ71"/>
  <c r="AP71"/>
  <c r="AW63"/>
  <c r="AV63"/>
  <c r="AU63"/>
  <c r="AQ63"/>
  <c r="AP63"/>
  <c r="AX62"/>
  <c r="AV62"/>
  <c r="AU62"/>
  <c r="AQ62"/>
  <c r="AP62"/>
  <c r="AX61"/>
  <c r="AW61"/>
  <c r="AU61"/>
  <c r="AQ61"/>
  <c r="AP61"/>
  <c r="AX60"/>
  <c r="AW60"/>
  <c r="AV60"/>
  <c r="AQ60"/>
  <c r="AP60"/>
  <c r="AW52"/>
  <c r="AV52"/>
  <c r="AU52"/>
  <c r="AQ52"/>
  <c r="AP52"/>
  <c r="AX51"/>
  <c r="AV51"/>
  <c r="AU51"/>
  <c r="AQ51"/>
  <c r="AP51"/>
  <c r="AX50"/>
  <c r="AW50"/>
  <c r="AU50"/>
  <c r="AQ50"/>
  <c r="AP50"/>
  <c r="AX49"/>
  <c r="AW49"/>
  <c r="AV49"/>
  <c r="AQ49"/>
  <c r="AP49"/>
  <c r="AW41"/>
  <c r="AV41"/>
  <c r="AU41"/>
  <c r="AQ41"/>
  <c r="AP41"/>
  <c r="AX40"/>
  <c r="AV40"/>
  <c r="AU40"/>
  <c r="AQ40"/>
  <c r="AP40"/>
  <c r="AX39"/>
  <c r="AW39"/>
  <c r="AU39"/>
  <c r="AQ39"/>
  <c r="AP39"/>
  <c r="AX38"/>
  <c r="AW38"/>
  <c r="AV38"/>
  <c r="AQ38"/>
  <c r="AP38"/>
  <c r="AW30"/>
  <c r="AV30"/>
  <c r="AU30"/>
  <c r="AQ30"/>
  <c r="AP30"/>
  <c r="AX29"/>
  <c r="AV29"/>
  <c r="AU29"/>
  <c r="AQ29"/>
  <c r="AP29"/>
  <c r="AX28"/>
  <c r="AW28"/>
  <c r="AU28"/>
  <c r="AQ28"/>
  <c r="AP28"/>
  <c r="AX27"/>
  <c r="AW27"/>
  <c r="AV27"/>
  <c r="AQ27"/>
  <c r="AP27"/>
  <c r="AV19"/>
  <c r="AU18"/>
  <c r="AX17"/>
  <c r="AW16"/>
  <c r="AQ19"/>
  <c r="AP19"/>
  <c r="AQ18"/>
  <c r="AP18"/>
  <c r="AQ17"/>
  <c r="AP17"/>
  <c r="AQ16"/>
  <c r="AP16"/>
  <c r="D64" i="5"/>
  <c r="D56"/>
  <c r="D48"/>
  <c r="D40"/>
  <c r="D32"/>
  <c r="D24"/>
  <c r="H13" i="1"/>
  <c r="I13"/>
  <c r="I10"/>
  <c r="I6"/>
  <c r="H10"/>
  <c r="H6"/>
  <c r="H88"/>
  <c r="H87"/>
  <c r="H86"/>
  <c r="H85"/>
  <c r="H84"/>
  <c r="H83"/>
  <c r="H82"/>
  <c r="H81"/>
  <c r="H80"/>
  <c r="H79"/>
  <c r="H78"/>
  <c r="H77"/>
  <c r="H76"/>
  <c r="H75"/>
  <c r="H74"/>
  <c r="AW19" i="4"/>
  <c r="AU19"/>
  <c r="AX18"/>
  <c r="AV18"/>
  <c r="AW17"/>
  <c r="AX16"/>
  <c r="P75"/>
  <c r="O75"/>
  <c r="N75"/>
  <c r="M75"/>
  <c r="E75"/>
  <c r="D75"/>
  <c r="C75"/>
  <c r="B75"/>
  <c r="P74"/>
  <c r="O74"/>
  <c r="N74"/>
  <c r="M74"/>
  <c r="E74"/>
  <c r="D74"/>
  <c r="C74"/>
  <c r="B74"/>
  <c r="P73"/>
  <c r="O73"/>
  <c r="N73"/>
  <c r="M73"/>
  <c r="E73"/>
  <c r="D73"/>
  <c r="C73"/>
  <c r="B73"/>
  <c r="P72"/>
  <c r="O72"/>
  <c r="N72"/>
  <c r="M72"/>
  <c r="E72"/>
  <c r="D72"/>
  <c r="C72"/>
  <c r="B72"/>
  <c r="P71"/>
  <c r="O71"/>
  <c r="N71"/>
  <c r="M71"/>
  <c r="E71"/>
  <c r="D71"/>
  <c r="AN73" s="1"/>
  <c r="C71"/>
  <c r="AM73" s="1"/>
  <c r="B71"/>
  <c r="P70"/>
  <c r="O70"/>
  <c r="N70"/>
  <c r="M70"/>
  <c r="E70"/>
  <c r="D70"/>
  <c r="C70"/>
  <c r="AM71" s="1"/>
  <c r="B70"/>
  <c r="AK71" s="1"/>
  <c r="P64"/>
  <c r="O64"/>
  <c r="N64"/>
  <c r="M64"/>
  <c r="E64"/>
  <c r="D64"/>
  <c r="C64"/>
  <c r="B64"/>
  <c r="P63"/>
  <c r="O63"/>
  <c r="N63"/>
  <c r="M63"/>
  <c r="E63"/>
  <c r="D63"/>
  <c r="C63"/>
  <c r="B63"/>
  <c r="P62"/>
  <c r="O62"/>
  <c r="N62"/>
  <c r="M62"/>
  <c r="E62"/>
  <c r="D62"/>
  <c r="C62"/>
  <c r="B62"/>
  <c r="P61"/>
  <c r="O61"/>
  <c r="N61"/>
  <c r="M61"/>
  <c r="E61"/>
  <c r="D61"/>
  <c r="C61"/>
  <c r="B61"/>
  <c r="P60"/>
  <c r="AO63" s="1"/>
  <c r="O60"/>
  <c r="N60"/>
  <c r="M60"/>
  <c r="E60"/>
  <c r="D60"/>
  <c r="C60"/>
  <c r="B60"/>
  <c r="P59"/>
  <c r="O59"/>
  <c r="N59"/>
  <c r="M59"/>
  <c r="E59"/>
  <c r="D59"/>
  <c r="C59"/>
  <c r="B59"/>
  <c r="P53"/>
  <c r="O53"/>
  <c r="N53"/>
  <c r="M53"/>
  <c r="E53"/>
  <c r="D53"/>
  <c r="C53"/>
  <c r="B53"/>
  <c r="P52"/>
  <c r="O52"/>
  <c r="N52"/>
  <c r="M52"/>
  <c r="E52"/>
  <c r="D52"/>
  <c r="C52"/>
  <c r="B52"/>
  <c r="P51"/>
  <c r="O51"/>
  <c r="N51"/>
  <c r="M51"/>
  <c r="E51"/>
  <c r="D51"/>
  <c r="C51"/>
  <c r="B51"/>
  <c r="P50"/>
  <c r="O50"/>
  <c r="N50"/>
  <c r="M50"/>
  <c r="E50"/>
  <c r="D50"/>
  <c r="C50"/>
  <c r="B50"/>
  <c r="P49"/>
  <c r="O49"/>
  <c r="N49"/>
  <c r="M49"/>
  <c r="E49"/>
  <c r="D49"/>
  <c r="C49"/>
  <c r="B49"/>
  <c r="P48"/>
  <c r="O48"/>
  <c r="N48"/>
  <c r="M48"/>
  <c r="E48"/>
  <c r="AO49" s="1"/>
  <c r="D48"/>
  <c r="C48"/>
  <c r="B48"/>
  <c r="P42"/>
  <c r="O42"/>
  <c r="N42"/>
  <c r="M42"/>
  <c r="E42"/>
  <c r="D42"/>
  <c r="C42"/>
  <c r="B42"/>
  <c r="P41"/>
  <c r="O41"/>
  <c r="N41"/>
  <c r="M41"/>
  <c r="E41"/>
  <c r="D41"/>
  <c r="C41"/>
  <c r="B41"/>
  <c r="P40"/>
  <c r="O40"/>
  <c r="N40"/>
  <c r="M40"/>
  <c r="E40"/>
  <c r="D40"/>
  <c r="C40"/>
  <c r="B40"/>
  <c r="P39"/>
  <c r="O39"/>
  <c r="N39"/>
  <c r="M39"/>
  <c r="E39"/>
  <c r="D39"/>
  <c r="C39"/>
  <c r="B39"/>
  <c r="P38"/>
  <c r="O38"/>
  <c r="N38"/>
  <c r="M38"/>
  <c r="E38"/>
  <c r="AO40" s="1"/>
  <c r="D38"/>
  <c r="C38"/>
  <c r="B38"/>
  <c r="P37"/>
  <c r="O37"/>
  <c r="N37"/>
  <c r="M37"/>
  <c r="AK39" s="1"/>
  <c r="E37"/>
  <c r="D37"/>
  <c r="C37"/>
  <c r="B37"/>
  <c r="P31"/>
  <c r="O31"/>
  <c r="N31"/>
  <c r="M31"/>
  <c r="E31"/>
  <c r="D31"/>
  <c r="C31"/>
  <c r="B31"/>
  <c r="P30"/>
  <c r="O30"/>
  <c r="N30"/>
  <c r="M30"/>
  <c r="E30"/>
  <c r="D30"/>
  <c r="C30"/>
  <c r="B30"/>
  <c r="P29"/>
  <c r="O29"/>
  <c r="N29"/>
  <c r="M29"/>
  <c r="E29"/>
  <c r="D29"/>
  <c r="C29"/>
  <c r="B29"/>
  <c r="P28"/>
  <c r="O28"/>
  <c r="N28"/>
  <c r="M28"/>
  <c r="E28"/>
  <c r="D28"/>
  <c r="C28"/>
  <c r="B28"/>
  <c r="P27"/>
  <c r="O27"/>
  <c r="N27"/>
  <c r="M27"/>
  <c r="E27"/>
  <c r="D27"/>
  <c r="C27"/>
  <c r="B27"/>
  <c r="P26"/>
  <c r="O26"/>
  <c r="N26"/>
  <c r="M26"/>
  <c r="E26"/>
  <c r="AO27" s="1"/>
  <c r="D26"/>
  <c r="C26"/>
  <c r="B26"/>
  <c r="P20"/>
  <c r="O20"/>
  <c r="N20"/>
  <c r="M20"/>
  <c r="E20"/>
  <c r="D20"/>
  <c r="C20"/>
  <c r="B20"/>
  <c r="P19"/>
  <c r="O19"/>
  <c r="N19"/>
  <c r="M19"/>
  <c r="E19"/>
  <c r="D19"/>
  <c r="C19"/>
  <c r="B19"/>
  <c r="P18"/>
  <c r="O18"/>
  <c r="N18"/>
  <c r="M18"/>
  <c r="E18"/>
  <c r="D18"/>
  <c r="C18"/>
  <c r="B18"/>
  <c r="AU17"/>
  <c r="P17"/>
  <c r="O17"/>
  <c r="N17"/>
  <c r="M17"/>
  <c r="E17"/>
  <c r="D17"/>
  <c r="C17"/>
  <c r="B17"/>
  <c r="AV16"/>
  <c r="P16"/>
  <c r="O16"/>
  <c r="N16"/>
  <c r="M16"/>
  <c r="E16"/>
  <c r="D16"/>
  <c r="C16"/>
  <c r="B16"/>
  <c r="P15"/>
  <c r="O15"/>
  <c r="N15"/>
  <c r="M15"/>
  <c r="E15"/>
  <c r="D15"/>
  <c r="C15"/>
  <c r="B15"/>
  <c r="AK72" l="1"/>
  <c r="AK38"/>
  <c r="AN71"/>
  <c r="AL71" s="1"/>
  <c r="AK73"/>
  <c r="AK61"/>
  <c r="AM62"/>
  <c r="AL62" s="1"/>
  <c r="AN27"/>
  <c r="AO39"/>
  <c r="AM39"/>
  <c r="AK40"/>
  <c r="AM40"/>
  <c r="AO50"/>
  <c r="AN61"/>
  <c r="AK63"/>
  <c r="AO62"/>
  <c r="AN60"/>
  <c r="AN62"/>
  <c r="AN72"/>
  <c r="AM72"/>
  <c r="AM63"/>
  <c r="AK62"/>
  <c r="AO60"/>
  <c r="AM50"/>
  <c r="AO52"/>
  <c r="AK51"/>
  <c r="AN39"/>
  <c r="AK41"/>
  <c r="AR61"/>
  <c r="AR72"/>
  <c r="AR51"/>
  <c r="AR74"/>
  <c r="AR73"/>
  <c r="AO72"/>
  <c r="AO71"/>
  <c r="AO73"/>
  <c r="AK74"/>
  <c r="AR71"/>
  <c r="AO74"/>
  <c r="AN74"/>
  <c r="AM74"/>
  <c r="AO61"/>
  <c r="AM60"/>
  <c r="AK60"/>
  <c r="AR60"/>
  <c r="AR62"/>
  <c r="AN63"/>
  <c r="AM61"/>
  <c r="AR63"/>
  <c r="AN52"/>
  <c r="AN51"/>
  <c r="AN50"/>
  <c r="AM52"/>
  <c r="AK49"/>
  <c r="AN40"/>
  <c r="AL40" s="1"/>
  <c r="AO38"/>
  <c r="AO41"/>
  <c r="AR38"/>
  <c r="AM38"/>
  <c r="AN38"/>
  <c r="AR40"/>
  <c r="AN41"/>
  <c r="AM41"/>
  <c r="AR41"/>
  <c r="AR27"/>
  <c r="BG27"/>
  <c r="BG71"/>
  <c r="BG49"/>
  <c r="BG16"/>
  <c r="BG52"/>
  <c r="BG30"/>
  <c r="BG74"/>
  <c r="BG38"/>
  <c r="BG60"/>
  <c r="BG18"/>
  <c r="BG29"/>
  <c r="BG40"/>
  <c r="BG51"/>
  <c r="BG62"/>
  <c r="BG73"/>
  <c r="BG19"/>
  <c r="BG41"/>
  <c r="BG63"/>
  <c r="BG17"/>
  <c r="BG28"/>
  <c r="BG39"/>
  <c r="BG50"/>
  <c r="BG61"/>
  <c r="BG72"/>
  <c r="AL73"/>
  <c r="AM51"/>
  <c r="AK50"/>
  <c r="AR52"/>
  <c r="AO51"/>
  <c r="AN49"/>
  <c r="AR49"/>
  <c r="AM49"/>
  <c r="AK52"/>
  <c r="AR50"/>
  <c r="AR39"/>
  <c r="AO30"/>
  <c r="AO29"/>
  <c r="AN29"/>
  <c r="AK27"/>
  <c r="AK29"/>
  <c r="AK30"/>
  <c r="AN28"/>
  <c r="AR28"/>
  <c r="AM30"/>
  <c r="AM28"/>
  <c r="AM27"/>
  <c r="AM29"/>
  <c r="AR30"/>
  <c r="AN30"/>
  <c r="AR29"/>
  <c r="AK28"/>
  <c r="AO28"/>
  <c r="AO16"/>
  <c r="AK16"/>
  <c r="AN17"/>
  <c r="AM19"/>
  <c r="AM17"/>
  <c r="AM18"/>
  <c r="AN16"/>
  <c r="AN18"/>
  <c r="AO18"/>
  <c r="AO19"/>
  <c r="AO17"/>
  <c r="AM16"/>
  <c r="AN19"/>
  <c r="AK19"/>
  <c r="AK17"/>
  <c r="AK18"/>
  <c r="AR19"/>
  <c r="AR18"/>
  <c r="AR17"/>
  <c r="AR16"/>
  <c r="AJ62" l="1"/>
  <c r="AL27"/>
  <c r="AJ27" s="1"/>
  <c r="AL39"/>
  <c r="AJ39" s="1"/>
  <c r="AL61"/>
  <c r="AJ61" s="1"/>
  <c r="AL60"/>
  <c r="AJ60" s="1"/>
  <c r="AL72"/>
  <c r="AJ72" s="1"/>
  <c r="AL63"/>
  <c r="AJ63" s="1"/>
  <c r="AL50"/>
  <c r="AJ50" s="1"/>
  <c r="AL74"/>
  <c r="AJ74" s="1"/>
  <c r="AL51"/>
  <c r="AJ51" s="1"/>
  <c r="AJ73"/>
  <c r="AL52"/>
  <c r="AJ52" s="1"/>
  <c r="AJ71"/>
  <c r="AL49"/>
  <c r="AJ49" s="1"/>
  <c r="AL38"/>
  <c r="AJ38" s="1"/>
  <c r="AL41"/>
  <c r="AJ41" s="1"/>
  <c r="AL29"/>
  <c r="AJ29" s="1"/>
  <c r="AL30"/>
  <c r="AJ30" s="1"/>
  <c r="AL28"/>
  <c r="AJ28" s="1"/>
  <c r="AJ40"/>
  <c r="AL19"/>
  <c r="AJ19" s="1"/>
  <c r="AL18"/>
  <c r="AJ18" s="1"/>
  <c r="AL16"/>
  <c r="AJ16" s="1"/>
  <c r="AL17"/>
  <c r="BA74" l="1"/>
  <c r="AY49"/>
  <c r="BB73"/>
  <c r="AY71"/>
  <c r="AT74"/>
  <c r="AS74" s="1"/>
  <c r="BB72"/>
  <c r="BA73"/>
  <c r="AT72"/>
  <c r="AS72" s="1"/>
  <c r="AT73"/>
  <c r="AS73" s="1"/>
  <c r="BA72"/>
  <c r="BB71"/>
  <c r="BB74"/>
  <c r="BB63"/>
  <c r="AT52"/>
  <c r="AS52" s="1"/>
  <c r="BA51"/>
  <c r="BA52"/>
  <c r="BB60"/>
  <c r="AT61"/>
  <c r="AS61" s="1"/>
  <c r="AY60"/>
  <c r="BB50"/>
  <c r="AT49"/>
  <c r="AS49" s="1"/>
  <c r="BA60"/>
  <c r="AT63"/>
  <c r="AS63" s="1"/>
  <c r="BA62"/>
  <c r="BA49"/>
  <c r="AT50"/>
  <c r="AS50" s="1"/>
  <c r="BB51"/>
  <c r="BB52"/>
  <c r="BA63"/>
  <c r="BB62"/>
  <c r="BB61"/>
  <c r="BB49"/>
  <c r="BA50"/>
  <c r="AT51"/>
  <c r="AS51" s="1"/>
  <c r="AT62"/>
  <c r="AS62" s="1"/>
  <c r="AT60"/>
  <c r="AS60" s="1"/>
  <c r="BA61"/>
  <c r="BB41"/>
  <c r="AT40"/>
  <c r="AS40" s="1"/>
  <c r="BB40"/>
  <c r="BA39"/>
  <c r="BA41"/>
  <c r="BB38"/>
  <c r="BB39"/>
  <c r="AY38"/>
  <c r="AT39"/>
  <c r="AS39" s="1"/>
  <c r="AT38"/>
  <c r="AS38" s="1"/>
  <c r="BA40"/>
  <c r="AT30"/>
  <c r="AS30" s="1"/>
  <c r="BB29"/>
  <c r="BA28"/>
  <c r="BA71"/>
  <c r="AT71"/>
  <c r="AS71" s="1"/>
  <c r="AI71" s="1"/>
  <c r="AT41"/>
  <c r="AS41" s="1"/>
  <c r="BA38"/>
  <c r="BB30"/>
  <c r="AT29"/>
  <c r="AS29" s="1"/>
  <c r="BB27"/>
  <c r="BB28"/>
  <c r="AT27"/>
  <c r="AS27" s="1"/>
  <c r="BA27"/>
  <c r="BA30"/>
  <c r="AT28"/>
  <c r="AS28" s="1"/>
  <c r="BA29"/>
  <c r="AJ17"/>
  <c r="AI60" l="1"/>
  <c r="AE49"/>
  <c r="AE71"/>
  <c r="AE38"/>
  <c r="AE60"/>
  <c r="AI49"/>
  <c r="AI38"/>
  <c r="BD41"/>
  <c r="BD40"/>
  <c r="BF40"/>
  <c r="BD51"/>
  <c r="BE39"/>
  <c r="BD74"/>
  <c r="BC72"/>
  <c r="BE72"/>
  <c r="BE60"/>
  <c r="BC73"/>
  <c r="BC51"/>
  <c r="BF73"/>
  <c r="BD73"/>
  <c r="BE71"/>
  <c r="BD71"/>
  <c r="BF72"/>
  <c r="BC74"/>
  <c r="BE74"/>
  <c r="BC63"/>
  <c r="BF62"/>
  <c r="BE61"/>
  <c r="BF61"/>
  <c r="BD60"/>
  <c r="BF60"/>
  <c r="BF51"/>
  <c r="BE52"/>
  <c r="BF49"/>
  <c r="BF50"/>
  <c r="BD49"/>
  <c r="BE49"/>
  <c r="BC50"/>
  <c r="BE50"/>
  <c r="BD63"/>
  <c r="BE63"/>
  <c r="BD62"/>
  <c r="BD52"/>
  <c r="BC52"/>
  <c r="BC61"/>
  <c r="BC62"/>
  <c r="AZ62" s="1"/>
  <c r="AY62" s="1"/>
  <c r="AE62" s="1"/>
  <c r="BC39"/>
  <c r="BF39"/>
  <c r="BC40"/>
  <c r="BC41"/>
  <c r="BD38"/>
  <c r="BE41"/>
  <c r="BE38"/>
  <c r="BF38"/>
  <c r="BE30"/>
  <c r="BD27"/>
  <c r="BF27"/>
  <c r="BC30"/>
  <c r="BE28"/>
  <c r="BF29"/>
  <c r="BF28"/>
  <c r="BC28"/>
  <c r="BD30"/>
  <c r="BF71"/>
  <c r="BD29"/>
  <c r="AT19"/>
  <c r="AS19" s="1"/>
  <c r="BC29"/>
  <c r="BE27"/>
  <c r="AT18"/>
  <c r="AS18" s="1"/>
  <c r="BA18"/>
  <c r="BB18"/>
  <c r="BB19"/>
  <c r="AT16"/>
  <c r="AS16" s="1"/>
  <c r="BA19"/>
  <c r="BB16"/>
  <c r="AT17"/>
  <c r="AS17" s="1"/>
  <c r="BA17"/>
  <c r="BB17"/>
  <c r="BA16"/>
  <c r="AI62" l="1"/>
  <c r="AZ40"/>
  <c r="AY40" s="1"/>
  <c r="AE40" s="1"/>
  <c r="AZ60"/>
  <c r="AZ51"/>
  <c r="AY51" s="1"/>
  <c r="AE51" s="1"/>
  <c r="AZ72"/>
  <c r="AY72" s="1"/>
  <c r="AE72" s="1"/>
  <c r="AZ73"/>
  <c r="AY73" s="1"/>
  <c r="AE73" s="1"/>
  <c r="AZ71"/>
  <c r="AZ74"/>
  <c r="AY74" s="1"/>
  <c r="AE74" s="1"/>
  <c r="AZ61"/>
  <c r="AY61" s="1"/>
  <c r="AE61" s="1"/>
  <c r="AZ63"/>
  <c r="AY63" s="1"/>
  <c r="AE63" s="1"/>
  <c r="AZ50"/>
  <c r="AY50" s="1"/>
  <c r="AE50" s="1"/>
  <c r="AZ52"/>
  <c r="AY52" s="1"/>
  <c r="AE52" s="1"/>
  <c r="AZ49"/>
  <c r="AZ39"/>
  <c r="AY39" s="1"/>
  <c r="AE39" s="1"/>
  <c r="AZ38"/>
  <c r="AZ41"/>
  <c r="AY41" s="1"/>
  <c r="AE41" s="1"/>
  <c r="AZ30"/>
  <c r="AZ27"/>
  <c r="AZ28"/>
  <c r="AY28" s="1"/>
  <c r="AE28" s="1"/>
  <c r="AZ29"/>
  <c r="AY29" s="1"/>
  <c r="AE29" s="1"/>
  <c r="AY27"/>
  <c r="AE27" s="1"/>
  <c r="AY30"/>
  <c r="AE30" s="1"/>
  <c r="BF18"/>
  <c r="BD18"/>
  <c r="BC18"/>
  <c r="BD16"/>
  <c r="BE16"/>
  <c r="BF16"/>
  <c r="BD19"/>
  <c r="BE19"/>
  <c r="BC19"/>
  <c r="BF17"/>
  <c r="BC17"/>
  <c r="BE17"/>
  <c r="AI73" l="1"/>
  <c r="AI74"/>
  <c r="AI72"/>
  <c r="AI61"/>
  <c r="AI63"/>
  <c r="AG62"/>
  <c r="AI50"/>
  <c r="AI52"/>
  <c r="AI51"/>
  <c r="AG51"/>
  <c r="AI41"/>
  <c r="AI39"/>
  <c r="AI40"/>
  <c r="AG40"/>
  <c r="AI27"/>
  <c r="AI30"/>
  <c r="AI28"/>
  <c r="AI29"/>
  <c r="AG29"/>
  <c r="AZ18"/>
  <c r="AY18" s="1"/>
  <c r="AE18" s="1"/>
  <c r="AZ16"/>
  <c r="AZ19"/>
  <c r="AY19" s="1"/>
  <c r="AE19" s="1"/>
  <c r="AZ17"/>
  <c r="AG72" l="1"/>
  <c r="AG71"/>
  <c r="W72" s="1"/>
  <c r="AG73"/>
  <c r="AG74"/>
  <c r="AG61"/>
  <c r="AG60"/>
  <c r="AG63"/>
  <c r="AG50"/>
  <c r="AG49"/>
  <c r="AG52"/>
  <c r="AG39"/>
  <c r="AG38"/>
  <c r="AG41"/>
  <c r="AG27"/>
  <c r="AB28" s="1"/>
  <c r="AG28"/>
  <c r="AG30"/>
  <c r="AI19"/>
  <c r="AI18"/>
  <c r="AY16"/>
  <c r="AE16" s="1"/>
  <c r="X28"/>
  <c r="U28"/>
  <c r="AY17"/>
  <c r="AE17" s="1"/>
  <c r="AC52" l="1"/>
  <c r="W39"/>
  <c r="X60"/>
  <c r="V49"/>
  <c r="AC28"/>
  <c r="Y28"/>
  <c r="V29"/>
  <c r="AK86" s="1"/>
  <c r="Z28"/>
  <c r="V28"/>
  <c r="AB27"/>
  <c r="W73"/>
  <c r="AJ90" s="1"/>
  <c r="Y49"/>
  <c r="W29"/>
  <c r="AJ86" s="1"/>
  <c r="Y30"/>
  <c r="X30"/>
  <c r="AB74"/>
  <c r="Y73"/>
  <c r="AM90" s="1"/>
  <c r="V72"/>
  <c r="AA73"/>
  <c r="AO90" s="1"/>
  <c r="V71"/>
  <c r="Z72"/>
  <c r="AB62"/>
  <c r="AP89" s="1"/>
  <c r="Y62"/>
  <c r="AM89" s="1"/>
  <c r="Z60"/>
  <c r="V60"/>
  <c r="U61"/>
  <c r="V63"/>
  <c r="V51"/>
  <c r="AK88" s="1"/>
  <c r="Z38"/>
  <c r="AC41"/>
  <c r="AC39"/>
  <c r="X71"/>
  <c r="V74"/>
  <c r="Y74"/>
  <c r="AA72"/>
  <c r="W74"/>
  <c r="U74"/>
  <c r="AB72"/>
  <c r="AC72"/>
  <c r="U72"/>
  <c r="X73"/>
  <c r="AL90" s="1"/>
  <c r="AB73"/>
  <c r="AP90" s="1"/>
  <c r="Y72"/>
  <c r="X72"/>
  <c r="Z71"/>
  <c r="V73"/>
  <c r="AK90" s="1"/>
  <c r="AA61"/>
  <c r="AB61"/>
  <c r="Y60"/>
  <c r="U60"/>
  <c r="X61"/>
  <c r="Z62"/>
  <c r="AN89" s="1"/>
  <c r="U63"/>
  <c r="V61"/>
  <c r="AA63"/>
  <c r="AB63"/>
  <c r="AC62"/>
  <c r="AQ89" s="1"/>
  <c r="AB60"/>
  <c r="W60"/>
  <c r="AC51"/>
  <c r="AQ88" s="1"/>
  <c r="AB50"/>
  <c r="AA52"/>
  <c r="W49"/>
  <c r="V52"/>
  <c r="U51"/>
  <c r="AJ101" s="1"/>
  <c r="X52"/>
  <c r="Y51"/>
  <c r="AM88" s="1"/>
  <c r="AC40"/>
  <c r="AQ87" s="1"/>
  <c r="AA40"/>
  <c r="AO87" s="1"/>
  <c r="U41"/>
  <c r="W38"/>
  <c r="AB41"/>
  <c r="V39"/>
  <c r="AA28"/>
  <c r="AA29"/>
  <c r="AO86" s="1"/>
  <c r="W28"/>
  <c r="U29"/>
  <c r="AH86" s="1"/>
  <c r="U73"/>
  <c r="AL108" s="1"/>
  <c r="AC73"/>
  <c r="AQ90" s="1"/>
  <c r="W71"/>
  <c r="Z73"/>
  <c r="AN90" s="1"/>
  <c r="X74"/>
  <c r="AA74"/>
  <c r="Y71"/>
  <c r="Z74"/>
  <c r="AA71"/>
  <c r="AB71"/>
  <c r="AC74"/>
  <c r="AC71"/>
  <c r="U71"/>
  <c r="Y63"/>
  <c r="X63"/>
  <c r="W62"/>
  <c r="AJ89" s="1"/>
  <c r="U62"/>
  <c r="AL96" s="1"/>
  <c r="X62"/>
  <c r="AL89" s="1"/>
  <c r="W61"/>
  <c r="Y61"/>
  <c r="Z61"/>
  <c r="AC63"/>
  <c r="V62"/>
  <c r="AK89" s="1"/>
  <c r="AC61"/>
  <c r="AA62"/>
  <c r="AO89" s="1"/>
  <c r="Z63"/>
  <c r="AA60"/>
  <c r="W63"/>
  <c r="AC60"/>
  <c r="V50"/>
  <c r="W50"/>
  <c r="U49"/>
  <c r="W52"/>
  <c r="Z50"/>
  <c r="AB49"/>
  <c r="Y52"/>
  <c r="U50"/>
  <c r="Z52"/>
  <c r="AB52"/>
  <c r="AA49"/>
  <c r="X49"/>
  <c r="AC49"/>
  <c r="AA51"/>
  <c r="AO88" s="1"/>
  <c r="X50"/>
  <c r="AC50"/>
  <c r="W51"/>
  <c r="AJ88" s="1"/>
  <c r="U52"/>
  <c r="AB51"/>
  <c r="AP88" s="1"/>
  <c r="X51"/>
  <c r="AL88" s="1"/>
  <c r="Z51"/>
  <c r="AN88" s="1"/>
  <c r="Z49"/>
  <c r="AA50"/>
  <c r="Y50"/>
  <c r="W41"/>
  <c r="V41"/>
  <c r="AB39"/>
  <c r="AA38"/>
  <c r="Y40"/>
  <c r="AM87" s="1"/>
  <c r="V40"/>
  <c r="AK87" s="1"/>
  <c r="Z41"/>
  <c r="X38"/>
  <c r="U39"/>
  <c r="X39"/>
  <c r="U40"/>
  <c r="AJ107" s="1"/>
  <c r="AA41"/>
  <c r="Y41"/>
  <c r="AA39"/>
  <c r="AB38"/>
  <c r="X41"/>
  <c r="Z40"/>
  <c r="AN87" s="1"/>
  <c r="V38"/>
  <c r="Z39"/>
  <c r="X40"/>
  <c r="AL87" s="1"/>
  <c r="AB40"/>
  <c r="AP87" s="1"/>
  <c r="U38"/>
  <c r="Y38"/>
  <c r="W40"/>
  <c r="AJ87" s="1"/>
  <c r="AC38"/>
  <c r="Y39"/>
  <c r="Y27"/>
  <c r="U27"/>
  <c r="AB29"/>
  <c r="AP86" s="1"/>
  <c r="W27"/>
  <c r="U30"/>
  <c r="V30"/>
  <c r="AA30"/>
  <c r="AC29"/>
  <c r="AQ86" s="1"/>
  <c r="Z30"/>
  <c r="AC27"/>
  <c r="AC30"/>
  <c r="W30"/>
  <c r="X29"/>
  <c r="AL86" s="1"/>
  <c r="Z27"/>
  <c r="X27"/>
  <c r="Y29"/>
  <c r="AM86" s="1"/>
  <c r="AA27"/>
  <c r="Z29"/>
  <c r="AN86" s="1"/>
  <c r="AB30"/>
  <c r="V27"/>
  <c r="AI16"/>
  <c r="AG16"/>
  <c r="AI17"/>
  <c r="AG18"/>
  <c r="AG19"/>
  <c r="AH90" l="1"/>
  <c r="C62" i="5"/>
  <c r="F84" s="1"/>
  <c r="C34"/>
  <c r="H65" i="1" s="1"/>
  <c r="AE86" i="4"/>
  <c r="AL106"/>
  <c r="AL97"/>
  <c r="AL99"/>
  <c r="AI99"/>
  <c r="AI98"/>
  <c r="AK108"/>
  <c r="AK96"/>
  <c r="C30" i="5"/>
  <c r="F76" s="1"/>
  <c r="AK100" i="4"/>
  <c r="AK98"/>
  <c r="AK104"/>
  <c r="AK109"/>
  <c r="AK97"/>
  <c r="AL95"/>
  <c r="AI101"/>
  <c r="AK107"/>
  <c r="AK105"/>
  <c r="AI105"/>
  <c r="AI86"/>
  <c r="AE87"/>
  <c r="AI87"/>
  <c r="AE89"/>
  <c r="AI89"/>
  <c r="AI109"/>
  <c r="C54" i="5"/>
  <c r="F82" s="1"/>
  <c r="AE88" i="4"/>
  <c r="AI88"/>
  <c r="AK103"/>
  <c r="AL107"/>
  <c r="AL102"/>
  <c r="AL100"/>
  <c r="AE90"/>
  <c r="AI90"/>
  <c r="C14" i="5"/>
  <c r="H60" i="1" s="1"/>
  <c r="AJ95" i="4"/>
  <c r="AH88"/>
  <c r="AJ108"/>
  <c r="AJ109"/>
  <c r="T76"/>
  <c r="T77"/>
  <c r="T78"/>
  <c r="T75"/>
  <c r="T65"/>
  <c r="T67"/>
  <c r="T66"/>
  <c r="T64"/>
  <c r="C66" i="5"/>
  <c r="F85" s="1"/>
  <c r="C46"/>
  <c r="H68" i="1" s="1"/>
  <c r="AJ105" i="4"/>
  <c r="AJ106"/>
  <c r="AI104"/>
  <c r="T54"/>
  <c r="T55"/>
  <c r="T56"/>
  <c r="T53"/>
  <c r="AJ102"/>
  <c r="C50" i="5"/>
  <c r="F81" s="1"/>
  <c r="T45" i="4"/>
  <c r="T42"/>
  <c r="T43"/>
  <c r="T44"/>
  <c r="AI97"/>
  <c r="AI102"/>
  <c r="AI103"/>
  <c r="AI95"/>
  <c r="AI96"/>
  <c r="AI106"/>
  <c r="AH87"/>
  <c r="T32"/>
  <c r="T34"/>
  <c r="T31"/>
  <c r="T33"/>
  <c r="AK99"/>
  <c r="AK106"/>
  <c r="AL105"/>
  <c r="AL104"/>
  <c r="AH89"/>
  <c r="AL103"/>
  <c r="AL98"/>
  <c r="AI107"/>
  <c r="AL101"/>
  <c r="AL109"/>
  <c r="AI100"/>
  <c r="AI108"/>
  <c r="C10" i="5"/>
  <c r="H59" i="1" s="1"/>
  <c r="C38" i="5"/>
  <c r="H66" i="1" s="1"/>
  <c r="AG17" i="4"/>
  <c r="V16" s="1"/>
  <c r="U19" l="1"/>
  <c r="AC17"/>
  <c r="Z19"/>
  <c r="AC19"/>
  <c r="Z18"/>
  <c r="AN85" s="1"/>
  <c r="AA17"/>
  <c r="W17"/>
  <c r="AC18"/>
  <c r="AQ85" s="1"/>
  <c r="AB17"/>
  <c r="V17"/>
  <c r="Y19"/>
  <c r="W18"/>
  <c r="AJ85" s="1"/>
  <c r="U17"/>
  <c r="AA18"/>
  <c r="AO85" s="1"/>
  <c r="Y17"/>
  <c r="X17"/>
  <c r="X19"/>
  <c r="Z17"/>
  <c r="V19"/>
  <c r="F80" i="5"/>
  <c r="J75" s="1"/>
  <c r="H70" i="1"/>
  <c r="F72" i="5"/>
  <c r="F71"/>
  <c r="F78"/>
  <c r="H69" i="1"/>
  <c r="U18" i="4"/>
  <c r="AJ104" s="1"/>
  <c r="U16"/>
  <c r="Y18"/>
  <c r="AM85" s="1"/>
  <c r="X18"/>
  <c r="AL85" s="1"/>
  <c r="Y16"/>
  <c r="AA19"/>
  <c r="AB18"/>
  <c r="AP85" s="1"/>
  <c r="V18"/>
  <c r="AK85" s="1"/>
  <c r="AB19"/>
  <c r="W19"/>
  <c r="X16"/>
  <c r="AA16"/>
  <c r="Z16"/>
  <c r="AC16"/>
  <c r="W16"/>
  <c r="AB16"/>
  <c r="H64" i="1"/>
  <c r="H73"/>
  <c r="F77" i="5"/>
  <c r="J73" s="1"/>
  <c r="H72" i="1"/>
  <c r="J77" i="5"/>
  <c r="C6" l="1"/>
  <c r="F70" s="1"/>
  <c r="J70" s="1"/>
  <c r="AE85" i="4"/>
  <c r="AI85"/>
  <c r="AJ100"/>
  <c r="AJ96"/>
  <c r="AK102"/>
  <c r="C22" i="5"/>
  <c r="H62" i="1" s="1"/>
  <c r="AJ99" i="4"/>
  <c r="AK95"/>
  <c r="AJ98"/>
  <c r="AJ103"/>
  <c r="AH85"/>
  <c r="AJ97"/>
  <c r="AK101"/>
  <c r="T22"/>
  <c r="T23"/>
  <c r="T20"/>
  <c r="T21"/>
  <c r="F74" i="5" l="1"/>
  <c r="H58" i="1"/>
  <c r="AG86" i="4"/>
  <c r="AG89"/>
  <c r="AG88"/>
  <c r="AG90"/>
  <c r="AG87"/>
  <c r="AG85"/>
  <c r="AB88" l="1"/>
  <c r="U90"/>
  <c r="X85"/>
  <c r="Z90"/>
  <c r="U87"/>
  <c r="AF90"/>
  <c r="X88"/>
  <c r="U85"/>
  <c r="AB86"/>
  <c r="AA86"/>
  <c r="AA90"/>
  <c r="AF88"/>
  <c r="U88"/>
  <c r="X86"/>
  <c r="X90"/>
  <c r="AB85"/>
  <c r="Y86"/>
  <c r="AF87"/>
  <c r="AF85"/>
  <c r="X87"/>
  <c r="AA85"/>
  <c r="X89"/>
  <c r="Z86"/>
  <c r="AB90"/>
  <c r="AF86"/>
  <c r="U89"/>
  <c r="Z88"/>
  <c r="Y87"/>
  <c r="AF89"/>
  <c r="AA89"/>
  <c r="Y89"/>
  <c r="AA87"/>
  <c r="AA88"/>
  <c r="AB87"/>
  <c r="Z85"/>
  <c r="Y85"/>
  <c r="U86"/>
  <c r="Z87"/>
  <c r="Y88"/>
  <c r="Z89"/>
  <c r="Y90"/>
  <c r="AB89"/>
  <c r="V88" l="1"/>
  <c r="AC88"/>
  <c r="W87"/>
  <c r="AC86"/>
  <c r="V89"/>
  <c r="AC89"/>
  <c r="AC90"/>
  <c r="W90"/>
  <c r="V86"/>
  <c r="W86"/>
  <c r="U93"/>
  <c r="V87"/>
  <c r="W89"/>
  <c r="W85"/>
  <c r="AC87"/>
  <c r="W88"/>
  <c r="AC85"/>
  <c r="V85"/>
  <c r="V90"/>
  <c r="I85" l="1"/>
  <c r="I86"/>
  <c r="I89"/>
  <c r="W93"/>
  <c r="C58" i="5" s="1"/>
  <c r="V93" i="4"/>
  <c r="C26" i="5" s="1"/>
  <c r="Y93" i="4"/>
  <c r="C18" i="5" s="1"/>
  <c r="X93" i="4"/>
  <c r="C42" i="5" s="1"/>
  <c r="I88" i="4"/>
  <c r="I87"/>
  <c r="I90"/>
  <c r="F73" i="5" l="1"/>
  <c r="J71" s="1"/>
  <c r="H61" i="1"/>
  <c r="F83" i="5"/>
  <c r="J76" s="1"/>
  <c r="H71" i="1"/>
  <c r="F75" i="5"/>
  <c r="J72" s="1"/>
  <c r="H63" i="1"/>
  <c r="F79" i="5"/>
  <c r="J74" s="1"/>
  <c r="H67" i="1"/>
  <c r="R70" i="5" l="1"/>
  <c r="F6" i="4" l="1"/>
  <c r="B3" i="1" s="1"/>
</calcChain>
</file>

<file path=xl/comments1.xml><?xml version="1.0" encoding="utf-8"?>
<comments xmlns="http://schemas.openxmlformats.org/spreadsheetml/2006/main">
  <authors>
    <author>J16S501</author>
  </authors>
  <commentList>
    <comment ref="F4" authorId="0">
      <text>
        <r>
          <rPr>
            <sz val="9"/>
            <color indexed="81"/>
            <rFont val="Tahoma"/>
            <family val="2"/>
          </rPr>
          <t xml:space="preserve">champ facultatif
</t>
        </r>
      </text>
    </comment>
  </commentList>
</comments>
</file>

<file path=xl/sharedStrings.xml><?xml version="1.0" encoding="utf-8"?>
<sst xmlns="http://schemas.openxmlformats.org/spreadsheetml/2006/main" count="623" uniqueCount="357">
  <si>
    <t>Q</t>
  </si>
  <si>
    <t>D</t>
  </si>
  <si>
    <t>F</t>
  </si>
  <si>
    <t>V</t>
  </si>
  <si>
    <t>N</t>
  </si>
  <si>
    <t>Cotes</t>
  </si>
  <si>
    <t>G</t>
  </si>
  <si>
    <t>Q1</t>
  </si>
  <si>
    <t>Q2</t>
  </si>
  <si>
    <t>Q3</t>
  </si>
  <si>
    <t>Q4</t>
  </si>
  <si>
    <t>D1</t>
  </si>
  <si>
    <t>D2</t>
  </si>
  <si>
    <t>Demi Finaliste 1 (20PTS)</t>
  </si>
  <si>
    <t>Demi Finaliste 2 (20PTS)</t>
  </si>
  <si>
    <t>Demi Finaliste 3 (20PTS)</t>
  </si>
  <si>
    <t>Demi Finaliste 4 (20PTS)</t>
  </si>
  <si>
    <t>Finaliste 1 (35PTS)</t>
  </si>
  <si>
    <t>Finaliste 2 (35PTS)</t>
  </si>
  <si>
    <t>Vainqueur (50PTS)</t>
  </si>
  <si>
    <t>GROUPE A</t>
  </si>
  <si>
    <t>PTS</t>
  </si>
  <si>
    <t>J</t>
  </si>
  <si>
    <t>P</t>
  </si>
  <si>
    <t>B+</t>
  </si>
  <si>
    <t>B-</t>
  </si>
  <si>
    <t>Diff</t>
  </si>
  <si>
    <t>Class</t>
  </si>
  <si>
    <t>PT/Class</t>
  </si>
  <si>
    <t>GROUPE B</t>
  </si>
  <si>
    <t>GROUPE C</t>
  </si>
  <si>
    <t>GROUPE D</t>
  </si>
  <si>
    <t>QUARTS DE FINALE</t>
  </si>
  <si>
    <t>DEMI-FINALES</t>
  </si>
  <si>
    <t>FINALE</t>
  </si>
  <si>
    <t>Bonus</t>
  </si>
  <si>
    <t>Egalité</t>
  </si>
  <si>
    <t>Egalite 1</t>
  </si>
  <si>
    <t>Egalite 2</t>
  </si>
  <si>
    <t>GROUPE E</t>
  </si>
  <si>
    <t>GROUPE F</t>
  </si>
  <si>
    <t>HUITIEMES DE FINALE</t>
  </si>
  <si>
    <t>H1</t>
  </si>
  <si>
    <t>H2</t>
  </si>
  <si>
    <t>H3</t>
  </si>
  <si>
    <t>H4</t>
  </si>
  <si>
    <t>H5</t>
  </si>
  <si>
    <t>H6</t>
  </si>
  <si>
    <t>H7</t>
  </si>
  <si>
    <t>H8</t>
  </si>
  <si>
    <t>H</t>
  </si>
  <si>
    <t>3è</t>
  </si>
  <si>
    <t>COTES (1N2)</t>
  </si>
  <si>
    <t>Quart de Finaliste 1 (12PTS)</t>
  </si>
  <si>
    <t>Quart de Finaliste 2 (12PTS)</t>
  </si>
  <si>
    <t>Quart de Finaliste 3 (12PTS)</t>
  </si>
  <si>
    <t>Quart de Finaliste 4 (12PTS)</t>
  </si>
  <si>
    <t>Quart de Finaliste 5 (12PTS)</t>
  </si>
  <si>
    <t>Quart de Finaliste 6 (12PTS)</t>
  </si>
  <si>
    <t>Quart de Finaliste 7 (12PTS)</t>
  </si>
  <si>
    <t>Quart de Finaliste 8 (12PTS)</t>
  </si>
  <si>
    <t>8è de Finaliste 3 (5*Cote PTS)</t>
  </si>
  <si>
    <t>8è de Finaliste 4 (5*Cote PTS)</t>
  </si>
  <si>
    <t>8è de Finaliste 5 (5*Cote PTS)</t>
  </si>
  <si>
    <t>8è de Finaliste 6 (5*Cote PTS)</t>
  </si>
  <si>
    <t>8è de Finaliste 7 (5*Cote PTS)</t>
  </si>
  <si>
    <t>8è de Finaliste 8 (5*Cote PTS)</t>
  </si>
  <si>
    <t>8è de Finaliste 9 (5*Cote PTS)</t>
  </si>
  <si>
    <t>8è de Finaliste 10 (5*Cote PTS)</t>
  </si>
  <si>
    <t>8è de Finaliste 11 (5*Cote PTS)</t>
  </si>
  <si>
    <t>8è de Finaliste 12 (5*Cote PTS)</t>
  </si>
  <si>
    <t>8è de Finaliste 13 (5*Cote PTS)</t>
  </si>
  <si>
    <t>8è de Finaliste 14 (5*Cote PTS)</t>
  </si>
  <si>
    <t>8è de Finaliste 15 (5*Cote PTS)</t>
  </si>
  <si>
    <t>8è de Finaliste 16 (5*Cote PTS)</t>
  </si>
  <si>
    <t xml:space="preserve">Prénom + Nom </t>
  </si>
  <si>
    <t>E-mail</t>
  </si>
  <si>
    <t>G.A 3</t>
  </si>
  <si>
    <t>8è de Finaliste 1 (5*Cote PTS)</t>
  </si>
  <si>
    <t>8è de Finaliste 2 (5*Cote PTS)</t>
  </si>
  <si>
    <t>OBJET DU CONCOURS</t>
  </si>
  <si>
    <t>CONTEST PURPOSE</t>
  </si>
  <si>
    <t>OBJETO DEL CONCURSO</t>
  </si>
  <si>
    <t xml:space="preserve">Les participants devront valider plusieurs étapes - définies ci après - pour gagner un maximum de points. </t>
  </si>
  <si>
    <t>DESCRIPTION DES PHASES DE JEU</t>
  </si>
  <si>
    <t>DESCRIPTION OF THE GAME STEPS</t>
  </si>
  <si>
    <t>DESCRIPCIÓN DE LAS FASES DE JUEGO</t>
  </si>
  <si>
    <t xml:space="preserve">Le concours est divisé en plusieurs étapes. </t>
  </si>
  <si>
    <t>The competition is divided into several steps</t>
  </si>
  <si>
    <t xml:space="preserve">La competición se divide en varias etapas. </t>
  </si>
  <si>
    <t>- dans les autres cas, le joueur ne gagne pas de point</t>
  </si>
  <si>
    <t>- In the other case, the player will win 0 point</t>
  </si>
  <si>
    <t>- en otros casos, el jugador gana 0 punto</t>
  </si>
  <si>
    <t>En outre, un bonus sera décerné lorsque le parieur aura identifié les matchs prolifiques, c’est-à-dire les matchs au cours desquels plus de 3 buts sont marqués.</t>
  </si>
  <si>
    <t>An extra bonus will be earned for participants who predicted prolific games (if four - or more - goals scored in the match)</t>
  </si>
  <si>
    <t>Además, un bono será otorgado cuando el jugador ha identificado los partidos prolíficos, es decir los partidos con 4 goles o más.</t>
  </si>
  <si>
    <t>Le score du parieur sera ainsi multiplié par 1,5 s'il a trouvé que 4 ou 5 buts seraient marqués dans le match, et multiplié par 2 si 6 buts ou plus ont été marqués</t>
  </si>
  <si>
    <t>The score of the player will be multiplied by 1,5 if he predicted a game with 4 or 5 goals, or multiplied by 2 for a game with 6 or more goals</t>
  </si>
  <si>
    <t>El puntaje del jugador se multiplica por 1,5 si 4 o 5 goles fueron marcados en el partido, o multiplicada por 2 si 6 goles (o más) fueron marcados</t>
  </si>
  <si>
    <t>- QUARTS DE FINALE : Le participant sélectionne les 8 nations qualifiées en Quarts de Finale, parmi les 16 nations qu'il a sélectionnées en Huitièmes</t>
  </si>
  <si>
    <t>QUARTER-FINALS : The participant has to select the 8 teams which reach the quarter-finals</t>
  </si>
  <si>
    <t>- CUARTOS DE FINAL : El participante selecciona los 8 equipos calificados en Cuartos de Final</t>
  </si>
  <si>
    <t>- DEMI-FINALES : Le participant sélectionne les 4 nations qualifiées en Demi-finales, parmi les 8 nations qu'il a sélectionnées en Quarts</t>
  </si>
  <si>
    <t>SEMI-FINALS : The participant has to select the 4 teams which reach the semi-finals</t>
  </si>
  <si>
    <t>- SEMIFINALES : El participante selecciona los 4 equipos calificados en Semifinales</t>
  </si>
  <si>
    <t>- FINALE : Le participant sélectionne les 2 nations qualifiées en Finale, parmi les 4 nations qu'il a sélectionnées en Demis</t>
  </si>
  <si>
    <t>FINAL : The participant has to select the 2 teams which reach the final</t>
  </si>
  <si>
    <t>- FINAL : El participante selecciona los 2 equipos calificados en final</t>
  </si>
  <si>
    <t>- VAINQUEUR : Le participant sélectionne la nation victorieuse de la Coupe du Monde, parmi les 2 nations qu'il a sélectionnées en Finale</t>
  </si>
  <si>
    <t>WINNER : The participant has to select the nation which win the FIFA World Cup</t>
  </si>
  <si>
    <t>- GANADOR : El participante selecciona el equipo que gana la Copa Mundial</t>
  </si>
  <si>
    <t>Le score à pronostiquer est le score à l'issue des 90 minutes, sans prise en compte de l'éventuelle prolongation et/ou séance de tirs aux buts</t>
  </si>
  <si>
    <t>Participants have to predict the score after 90 minutes, before the possible extra time.</t>
  </si>
  <si>
    <t xml:space="preserve">Le barême des points appliqué aux 8 Huitièmes de Finale est le suivant : </t>
  </si>
  <si>
    <t>The points scale for each games is as follows:</t>
  </si>
  <si>
    <t xml:space="preserve">La escala de puntos applicada a cada uno de los 8 Octovas de Final es la siguiente : </t>
  </si>
  <si>
    <t>- dans les autres cas, le joueur gagnera 0 point</t>
  </si>
  <si>
    <t>En outre, un bonus sera décerné lorsque le parieur aura identifié les matchs prolifiques, c’est-à-dire les matchs au cours desquels plus de 3 buts seront marqués.</t>
  </si>
  <si>
    <t>An extra bonus will be earned for participants who predicts prolific games (if four - or more - goals scored in the match)</t>
  </si>
  <si>
    <t>Le barême des points attribué est identique à celui de l'étape 3</t>
  </si>
  <si>
    <t>The points scale is the same as the one described in step 3.</t>
  </si>
  <si>
    <t>http://orgaprono.free.fr</t>
  </si>
  <si>
    <t>- en cas de bon pronostic sans le score, le joueur gagne 3 * la cote du pronostic</t>
  </si>
  <si>
    <t>- In case of correct prediction without the score, the player will win 3 * odd</t>
  </si>
  <si>
    <t>- en cas de bon pronostic avec le score exact, le joueur gagne 5 * la cote du pronostic</t>
  </si>
  <si>
    <t>- In case of correct prediction with correct score, the player will win 5 * odd</t>
  </si>
  <si>
    <t>Des cotes seront proposées pour chaque confrontation.</t>
  </si>
  <si>
    <t>New odds will be proposed for each games.</t>
  </si>
  <si>
    <t>Se propondrán nuevas probabilidades para cada partido.</t>
  </si>
  <si>
    <t>- en cas de bon pronostic avec le score exact, le joueur gagnera 10 * la cote du pronostic</t>
  </si>
  <si>
    <t>- In case of correct prediction with correct score, the player will win 10 * odd</t>
  </si>
  <si>
    <t>- en cas de bon pronostic sans le score, le joueur gagnera 6 * la cote du pronostic</t>
  </si>
  <si>
    <t>- In case of correct prediction without the score, the player will win 6 * odd</t>
  </si>
  <si>
    <t>CDM2018_v1</t>
  </si>
  <si>
    <t>autorisés</t>
  </si>
  <si>
    <t>-</t>
  </si>
  <si>
    <t>.</t>
  </si>
  <si>
    <t>@</t>
  </si>
  <si>
    <t>_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</si>
  <si>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</si>
  <si>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</si>
  <si>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</si>
  <si>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</si>
  <si>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</si>
  <si>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</si>
  <si>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</si>
  <si>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</si>
  <si>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</si>
  <si>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</si>
  <si>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</si>
  <si>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</si>
  <si>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</si>
  <si>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</si>
  <si>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</si>
  <si>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</si>
  <si>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</si>
  <si>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</si>
  <si>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</si>
  <si>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</si>
  <si>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</si>
  <si>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</si>
  <si>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</si>
  <si>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</si>
  <si>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</si>
  <si>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</si>
  <si>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</t>
  </si>
  <si>
    <t>B</t>
  </si>
  <si>
    <t>C</t>
  </si>
  <si>
    <t>E</t>
  </si>
  <si>
    <t>I</t>
  </si>
  <si>
    <t>K</t>
  </si>
  <si>
    <t>L</t>
  </si>
  <si>
    <t>M</t>
  </si>
  <si>
    <t>O</t>
  </si>
  <si>
    <t>R</t>
  </si>
  <si>
    <t>S</t>
  </si>
  <si>
    <t>T</t>
  </si>
  <si>
    <t>U</t>
  </si>
  <si>
    <t>W</t>
  </si>
  <si>
    <t>X</t>
  </si>
  <si>
    <t>Y</t>
  </si>
  <si>
    <t>Z</t>
  </si>
  <si>
    <t>Participants have to validate several steps - depicted below - to earn the maximum score.</t>
  </si>
  <si>
    <t xml:space="preserve">Los participantes podrán validar varias etapas - definicidas después - para ganar el máximo de puntos. </t>
  </si>
  <si>
    <t>- si hubo buen pronóstico sin el resultado correcto, el jugador gana 3 puntos * su respectiva probabilidad</t>
  </si>
  <si>
    <t>- si hubo buen pronóstico con el resultado correcto, el jugador gana 5 puntos * su respectiva probabilidad</t>
  </si>
  <si>
    <t>- en otros casos, el jugador gana 0 puntos</t>
  </si>
  <si>
    <t>Los participantes deben predecir el marcador después de 90 minutos.</t>
  </si>
  <si>
    <t>- si hubo buen pronóstico con el resultado correcto, el jugador gana 10 puntos * su respectiva probabilidad</t>
  </si>
  <si>
    <t>- si huno buen pronóstico sin el resultado correcto, el jugador gana 6 puntos * su respectiva probabilidad</t>
  </si>
  <si>
    <t>La escala de puntos es la misma que la del paso 3</t>
  </si>
  <si>
    <t>France</t>
  </si>
  <si>
    <t>CLASSEMENT DES 3èmes DE GROUPE</t>
  </si>
  <si>
    <t>WA</t>
  </si>
  <si>
    <t>WB</t>
  </si>
  <si>
    <t>WC</t>
  </si>
  <si>
    <t>WD</t>
  </si>
  <si>
    <t>1234</t>
  </si>
  <si>
    <t>1235</t>
  </si>
  <si>
    <t>1236</t>
  </si>
  <si>
    <t>1245</t>
  </si>
  <si>
    <t>1246</t>
  </si>
  <si>
    <t>1256</t>
  </si>
  <si>
    <t>1345</t>
  </si>
  <si>
    <t>1346</t>
  </si>
  <si>
    <t>1356</t>
  </si>
  <si>
    <t>1456</t>
  </si>
  <si>
    <t>2345</t>
  </si>
  <si>
    <t>2346</t>
  </si>
  <si>
    <t>2356</t>
  </si>
  <si>
    <t>2456</t>
  </si>
  <si>
    <t>3456</t>
  </si>
  <si>
    <t>CONCOURS "Coupe du Monde Féminine France 2019"</t>
  </si>
  <si>
    <t>PREDICTION CONTEST "Women's World Cup France 2019"</t>
  </si>
  <si>
    <t>CONCURSO DE PRONÓSTICO "Copa Mundial Femenina Francia 2019"</t>
  </si>
  <si>
    <t>Le concours "Pronostics Coupe du Monde Féminine France 2019" est un jeu permettant à ses participants de pronostiquer les résultats de la Coupe du Monde FIFA 2019</t>
  </si>
  <si>
    <t>The contest "Women's World Cup France 2019 Prediction" is a prediction game about the results of the FIFA World Cup 2019.</t>
  </si>
  <si>
    <t>El concurso "Pronósticos Copa Mundial Femenina Francia 2019" es un juego que permite pronosticar los resultados de la Copa Mundial de la FIFA 2019</t>
  </si>
  <si>
    <t>Le classement des participants sera mis à jour quotidiennement pendant la période de la compétition (du 07/06/2019 au 07/07/2019).</t>
  </si>
  <si>
    <t>The standings will be daily updated during the competition (from 07/06/2019 to 07/07/2019).</t>
  </si>
  <si>
    <t>La clasificación de los participantes se actualiza diariamente durante la competencia (desde el 07/06/2019 hasta el 07/07/2019).</t>
  </si>
  <si>
    <t>Pour chacun des 36 matchs, des cotes sont proposées. Ces cotes ont été définies par le site de pari Betclic (tronquées à la première décimale).</t>
  </si>
  <si>
    <t>For each of this 36 games, the odds are retrieved from Betclic betting site (truncated to one decimal).</t>
  </si>
  <si>
    <t>Para cada uno de los 36 partidos, se proponen probabilidades. Estas probabilidades fueron definidas por el sitio Betclic (truncadas a la primera decimal).</t>
  </si>
  <si>
    <t xml:space="preserve">Le barême des points appliqué à chacun des 36 matchs de Poule est le suivant : </t>
  </si>
  <si>
    <t>The points scale for each of the 36 matches is as follows:</t>
  </si>
  <si>
    <t xml:space="preserve">La escala de puntos applicada a cada uno de los 36 partidos es la siguiente : </t>
  </si>
  <si>
    <t>Dans l'exemple 1, la France s'impose 1-0.</t>
  </si>
  <si>
    <t>Example 1 : France win 1-0.</t>
  </si>
  <si>
    <t>En el ejemplo 1, France vence 1-0.</t>
  </si>
  <si>
    <t>Tous les joueurs ayant pronostiqué une victoire de la France ou un match nul marquent 0 point.</t>
  </si>
  <si>
    <t>All players who have predicted a victory for France or a draw, will win 0 point.</t>
  </si>
  <si>
    <t>Todos los jugadores que han predicho una victoria de France o un empate ganan 0 punto.</t>
  </si>
  <si>
    <t>Dans l'exemple 3, la France s'impose 4-2.</t>
  </si>
  <si>
    <t>Example 3 : France win 4-2.</t>
  </si>
  <si>
    <t>En el ejemplo 3, France vence 4-2.</t>
  </si>
  <si>
    <t>Date limite du pronostic : le 07/06/2019</t>
  </si>
  <si>
    <t>Deadline for prediction : 07/06/2019</t>
  </si>
  <si>
    <t>Fecha límite de juego : el 07/06/2019</t>
  </si>
  <si>
    <t>- HUITIEMES DE FINALE : Le participant sélectionne les 16 nations qu'il pense voir accéder aux Huitièmes de Finale</t>
  </si>
  <si>
    <t>ROUND OF 16 : The participant has to predict the 16 teams qualified for the 2nd round</t>
  </si>
  <si>
    <t>- OCTAVOS DE FINAL : El participante selecciona los 16 equipos clasificados para Octavos</t>
  </si>
  <si>
    <t>Date limite du pronostic : le 22/06/2019</t>
  </si>
  <si>
    <t>Deadline for prediction : 22/06/2019</t>
  </si>
  <si>
    <t>Fecha límite de juego : el 22/06/2019</t>
  </si>
  <si>
    <t>Date limite du pronostic : le 27/06/2019</t>
  </si>
  <si>
    <t>Deadline for prediction : 27/06/2019</t>
  </si>
  <si>
    <t>Fecha límite de juego : el 27/06/2019</t>
  </si>
  <si>
    <t>Etape 1 : Avant le début de la compétition (le 07/06/2019), les participants devront pronostiquer le résultat des 36 matchs de Poule.</t>
  </si>
  <si>
    <t>Step 1 : Before the start of the competition (07/06/2019), the participants must predict the result of the 36 matches. (Group stage)</t>
  </si>
  <si>
    <t>Paso 1 : Antes del inicio de la competición (el 07/06/2019), los participantes predecirán el resultado de los 36 partidos de la fase de grupos</t>
  </si>
  <si>
    <t>Etape 2 : Avant le début de la compétition (le 07/06/2019), les participants devront pronostiquer le tableau final de la compétition, des huitièmes de finale jusqu'au vainqueur de la compétition</t>
  </si>
  <si>
    <t>Step 2 : Before the start of the competition (at least the 07/06/2019), the participants must predict the result of final phase.</t>
  </si>
  <si>
    <t>Paso 2 : Antes del inicio de la competición (el 07/06/2019), los participantes predecirán la fase final de la competición, desde los octavos de final hasta el final</t>
  </si>
  <si>
    <t>Etape 3 : A la fin de la phase des Poules, les participants devront pronostiquer le score des 8 Huitièmes de Finale.</t>
  </si>
  <si>
    <t>Step 3 : When the teams for the Round of 16 will be known, the participants must predict the score of the 8 games</t>
  </si>
  <si>
    <t>Paso 3 : Después de la fase de grupos, los participantes deberán predecir los 8 octavos de final</t>
  </si>
  <si>
    <t>Etape 4 : A l'issue des Huitièmes de Finale, les participants devront pronostiquer le score des 4 Quarts de Finale</t>
  </si>
  <si>
    <t>Step 4 : After Round of 16, the participants have to predict the scores of the 4 Quarter-Finals.</t>
  </si>
  <si>
    <t>Paso 4 : Después de la ronda de 16, los participantes deberán predecir los 4 Cuartos de Final</t>
  </si>
  <si>
    <t>Etape 5 : A l'issue des Quarts de Finale, les participants devront pronostiquer le score des 2 Demi-Finales</t>
  </si>
  <si>
    <t>Step 5 : After Quarter-Finals, the participants have to predict the scores of the 2 Semi-Finals</t>
  </si>
  <si>
    <t>Paso 5 : Después de los Cuartos de Final, los participantes deberán predecir los 2 Semifinales</t>
  </si>
  <si>
    <t>Date limite du pronostic : le 02/07/2019</t>
  </si>
  <si>
    <t>Deadline for prediction : 02/07/2019</t>
  </si>
  <si>
    <t>Fecha límite de juego : el 02/07/2019</t>
  </si>
  <si>
    <t>Etape 6 : A l'issue des Demi-Finales, les participants devront pronostiquer le score de la Finale ainsi que du match de classement (troisième place)</t>
  </si>
  <si>
    <t>Step 6 : After Semi-Finals, the participants have to predict the score of the Final and the Third Place game.</t>
  </si>
  <si>
    <t>Paso 6 : Después de los Seminfinales, los participantes deberán predecir el final y el tercer puesto partido</t>
  </si>
  <si>
    <t>Date limite du pronostic : le 06/07/2019</t>
  </si>
  <si>
    <t>Deadline for prediction : 06/07/2019</t>
  </si>
  <si>
    <t>Fecha límite de juego : el 06/07/2019</t>
  </si>
  <si>
    <t>Corée du Sud</t>
  </si>
  <si>
    <t>Allemagne</t>
  </si>
  <si>
    <t>Espagne</t>
  </si>
  <si>
    <t>Norvège</t>
  </si>
  <si>
    <t>Australie</t>
  </si>
  <si>
    <t>Brésil</t>
  </si>
  <si>
    <t>Ecosse</t>
  </si>
  <si>
    <t>Argentine</t>
  </si>
  <si>
    <t>Canada</t>
  </si>
  <si>
    <t>Cameroun</t>
  </si>
  <si>
    <t>Chili</t>
  </si>
  <si>
    <t>Simulation avec le match France - Corée du Sud</t>
  </si>
  <si>
    <t>Simulation with France - Corée du Sud match</t>
  </si>
  <si>
    <t>Simulación con el partido France - Corée du Sud</t>
  </si>
  <si>
    <t>Tous les joueurs ayant pronostiqué une victoire de la Corée du Sud ou un match nul marquent 0 point.</t>
  </si>
  <si>
    <t>All players who have predicted a victory for Corée du Sud or a draw, will win 0 point.</t>
  </si>
  <si>
    <t>Todos los jugadores que han predicho una victoria de Corée du Sud o un empate ganan 0 punto.</t>
  </si>
  <si>
    <t>Dans l'exemple 2, la Corée du Sud s'impose 1-0.</t>
  </si>
  <si>
    <t>Example 2 : Corée du Sud win 1-0.</t>
  </si>
  <si>
    <t>En el ejemplo 2, Corée du Sud vence 1-0.</t>
  </si>
  <si>
    <t>Chine</t>
  </si>
  <si>
    <t>Italie</t>
  </si>
  <si>
    <t>Angleterre</t>
  </si>
  <si>
    <t>Japon</t>
  </si>
  <si>
    <t>Suède</t>
  </si>
  <si>
    <t>COTES</t>
  </si>
  <si>
    <t>Pour chaque huitième de finaliste trouvé, le joueur marque 3 * (la cote de qualification en 8ème) points</t>
  </si>
  <si>
    <t>For each team correctly predicted, the player will score 3* (round of 16 qualification odd) points</t>
  </si>
  <si>
    <t>Para cada predicción correcta, el participante gana 3 puntos * su respectiva probabilidad</t>
  </si>
  <si>
    <t>Pour chaque quart de finaliste trouvé, le joueur marque 4 * (la cote de qualification en quarts) points</t>
  </si>
  <si>
    <t>For each quarter finalist correctly predicted, the player score 4* (quarter-final qualification odd) points</t>
  </si>
  <si>
    <t>Para cada predicción correcta, el participante gana 4 puntos * su respectiva probabilidad</t>
  </si>
  <si>
    <t>Pour chaque demi-finaliste trouvé, le joueur marque 5 * (la cote de qualification en demi) points</t>
  </si>
  <si>
    <t>For each semi finalist correctly predicted, the player score 5* (semi-final qualification odd) points</t>
  </si>
  <si>
    <t>Para cada predicción correcta, el participante gana 5 puntos * su respectiva probabilidad</t>
  </si>
  <si>
    <t>Pour chaque finaliste trouvé, le joueur marque 6 * (la cote de qualification en finale) points</t>
  </si>
  <si>
    <t>For each finalist correctly predicted, the player score 6* (final qualification odd) points</t>
  </si>
  <si>
    <t>Para cada predicción correcta, el participante gana 6 puntos * su respectiva probabilidad</t>
  </si>
  <si>
    <t>Si le joueur trouve le vainqueur de la compétition, il marque 7 * (la cote de la nation victorieuse) points</t>
  </si>
  <si>
    <t>If the player found the winner of the competition, he score 7* (victory odd) points</t>
  </si>
  <si>
    <t>Si la predicción es correcta, el participante gana 7 puntos * su respectiva probabilidad</t>
  </si>
  <si>
    <t>Un bonus de 2 points est accordé pour chaque nation correctement classée : 1ère, 2ème ou qualifiée en tant que meilleure 3ème de groupe</t>
  </si>
  <si>
    <t>A 2 points bonus is awarded for each team correctly ranked : 1st, 2nd or among best 3rd of groups</t>
  </si>
  <si>
    <t>Se otorga un bono de 2 puntos por cada equipo debidamente clasificado</t>
  </si>
  <si>
    <t>Afrique du sud</t>
  </si>
  <si>
    <t>Nigéria</t>
  </si>
  <si>
    <t>Jamaïque</t>
  </si>
  <si>
    <t>Nouvelle Zélande</t>
  </si>
  <si>
    <t>Pays-Bas</t>
  </si>
  <si>
    <t>Etats-Unis</t>
  </si>
  <si>
    <t>Thaïlande</t>
  </si>
  <si>
    <t>Exemple : la qualification de la France en 8ème rapporte 3 * 1 points aux participants qui l'ont pronostiquée, soit 3 points</t>
  </si>
  <si>
    <t>Example : the qualification of France for the round of 16 will give 3 * 1 points to all the players who have predicted it, than 3 points</t>
  </si>
  <si>
    <t>Ejemplos : si France pasa en los octavos, el participante gana 3 * 1 puntos, entonces 3 puntos</t>
  </si>
  <si>
    <t>tandis que la qualification de la Corée du Sud en 8ème rapportera 3 * 1,8 points aux participants qui l'ont pronostiquée, soit 5,4 points</t>
  </si>
  <si>
    <t>whereas the qualification of Corée du Sud will give 3 * 1,8 points , than 5,4 points</t>
  </si>
  <si>
    <t>mientras que si Corée du Sud pasa en los octavos, el participante gana 3 * 1,8 puntos, entonces 5,4 puntos</t>
  </si>
  <si>
    <r>
      <t>Equipe</t>
    </r>
    <r>
      <rPr>
        <sz val="8"/>
        <color indexed="9"/>
        <rFont val="Verdana"/>
        <family val="2"/>
      </rPr>
      <t xml:space="preserve"> (Société - Nation supportée - etc…)</t>
    </r>
  </si>
  <si>
    <t>Les cotes sont de 1,3 pour une victoire de la France , 5,6 pour une victoire de la Corée du Sud et de 3,7 pour un match nul</t>
  </si>
  <si>
    <t>The odd is 1,3 for France victory, 5,6 for Corée du Sud victory and 3,7 for a draw match</t>
  </si>
  <si>
    <t>Las probabilidades son 1,3 para una victoria de France , 5,6 para una victoria de Corée du Sud y 3,7 para un empate</t>
  </si>
  <si>
    <t>A l'issue de la rencontre, tous les joueurs ayant pronostiqué une victoire de la France sur le score de 1-0 marquent 5*1,3, soit 6,5 points.</t>
  </si>
  <si>
    <t>At the end of the game, all players who have predicted a victory for France with a score of 1-0 will score 5*1,3, than 6,5 points.</t>
  </si>
  <si>
    <t>Después del partido, todos los jugadores que han predicho una victoria de France por 1-0 ganan 5*1,3, entonces 6,5 puntos.</t>
  </si>
  <si>
    <t>Tous les joueurs ayant pronostiqué une victoire de la France sur un score différent de 1-0 marquent 3*1,3, soit 3,9 points</t>
  </si>
  <si>
    <t>All players who have predicted a victory for France but with a different score than 1-0 will score 3*1,3, than 3,9 points.</t>
  </si>
  <si>
    <t>Todos los jugadores que han predicho una victoria de France con un reultado differente de 1-0 ganan 3*1,3, entonces 3,9 puntos</t>
  </si>
  <si>
    <t>A l'issue de la rencontre, tous les joueurs ayant pronostiqué une victoire de la Corée du Sud sur le score de 1-0 marquent 5*5,6, soit 28 points.</t>
  </si>
  <si>
    <t>At the end of the game, all players who have predicted a victory for Corée du Sud with a score of 1-0 will win 5*5,6, than 28 points.</t>
  </si>
  <si>
    <t>Después del partido, todos los jugadores que han predicho una victoria de Corée du Sud por 1-0 ganan 5*5,6, entonces 28 puntos.</t>
  </si>
  <si>
    <t>Tous les joueurs ayant pronostiqué une victoire de la Corée du Sud sur un score différent de 1-0 marquent 3*5,6, soit 16,8 points</t>
  </si>
  <si>
    <t>All players who have predicted a victory for Corée du Sud but with a different score than 1-0 will win 3*5,6, than 16,8 points</t>
  </si>
  <si>
    <t>Todos los jugadores que han predicho una victoria de Corée du Sud - con un resultado differente de 1-0 - ganan 3*5,6, entonces 16,8 puntos</t>
  </si>
  <si>
    <t>A l'issue de la rencontre, tous les joueurs ayant pronostiqué une victoire de la France sur le score de 4-2 marquent 2*5*1,3, soit 13 points.</t>
  </si>
  <si>
    <t>At the end of the game, all players who have predicted a victory for France with a score of 4-2 will win 5 * 1,3 * 2, than 13 points.</t>
  </si>
  <si>
    <t>Después del partido, todos los jugadores que han predicho una victoria de France por 4-2 ganan 5 * 1,3 * 2, entonces 13 puntos.</t>
  </si>
  <si>
    <t>A l'issue de la rencontre, tous les joueurs ayant pronostiqué une victoire de la France sur le score de 5-1, 6-2, 6-0, etc... marquent 2*3*1,3, soit 7,8 points.</t>
  </si>
  <si>
    <t>All players who have predicted a victory for France with a score of 5-1, 6-2, 6-0, etc... will win 3 * 1,3 * 2, than 7,8 points.</t>
  </si>
  <si>
    <t>Todos los jugadores que han predicho una victoria de France por 5-1, 6-2, 6-0, etc... ganan 3 * 1,3 * 2, entonces 7,8 puntos.</t>
  </si>
  <si>
    <t>A l'issue de la rencontre, tous les joueurs ayant pronostiqué une victoire de la France sur le score de 3-1, 3-2, 4-0, etc... marquent 1,5*3*1,3, soit 5,85 points.</t>
  </si>
  <si>
    <t>All players who have predicted a victory for France with a score of 3-1, 3-2, 4-0, etc... will win 3 * 1,3 * 1,5, than 5,85 points.</t>
  </si>
  <si>
    <t>Todos los jugadores que han predicho una victoria de France por 3-1, 3-2, 4-0, etc... ganan 3 * 1,3 * 1,5, entonces 5,85 puntos.</t>
  </si>
  <si>
    <t>Les cotes sont également consultables sur le lien suivant http://www.cotes.fr/football/Coupe-du-monde-2019-(F)-ed1322</t>
  </si>
  <si>
    <t>The odds are also viewable on this web site : http://www.cotes.fr/football/Coupe-du-monde-2019-(F)-ed1322</t>
  </si>
  <si>
    <t>Las probabilidades también están disponibles en el enlace http://www.cotes.fr/football/Coupe-du-monde-2019-(F)-ed1322</t>
  </si>
</sst>
</file>

<file path=xl/styles.xml><?xml version="1.0" encoding="utf-8"?>
<styleSheet xmlns="http://schemas.openxmlformats.org/spreadsheetml/2006/main">
  <numFmts count="2">
    <numFmt numFmtId="164" formatCode="_-* #,##0.00\ &quot;€&quot;_-;\-* #,##0.00\ &quot;€&quot;_-;_-* &quot;-&quot;??\ &quot;€&quot;_-;_-@_-"/>
    <numFmt numFmtId="165" formatCode="0.0"/>
  </numFmts>
  <fonts count="37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6"/>
      <color indexed="8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2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b/>
      <sz val="12"/>
      <color indexed="13"/>
      <name val="Verdana"/>
      <family val="2"/>
    </font>
    <font>
      <sz val="10"/>
      <color indexed="8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color rgb="FF2FE538"/>
      <name val="Arial"/>
      <family val="2"/>
    </font>
    <font>
      <sz val="10"/>
      <color theme="0"/>
      <name val="Arial"/>
      <family val="2"/>
    </font>
    <font>
      <b/>
      <sz val="12"/>
      <color theme="0"/>
      <name val="Verdana"/>
      <family val="2"/>
    </font>
    <font>
      <sz val="9"/>
      <color indexed="81"/>
      <name val="Tahoma"/>
      <family val="2"/>
    </font>
    <font>
      <b/>
      <sz val="12"/>
      <color rgb="FF0070C0"/>
      <name val="Verdana"/>
      <family val="2"/>
    </font>
    <font>
      <sz val="12"/>
      <color theme="0"/>
      <name val="Verdana"/>
      <family val="2"/>
    </font>
    <font>
      <b/>
      <sz val="8"/>
      <color indexed="13"/>
      <name val="Verdana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3"/>
      <name val="Verdana"/>
      <family val="2"/>
    </font>
    <font>
      <b/>
      <u/>
      <sz val="10"/>
      <color indexed="9"/>
      <name val="Arial"/>
      <family val="2"/>
    </font>
    <font>
      <sz val="10"/>
      <color indexed="9"/>
      <name val="Arial"/>
      <family val="2"/>
    </font>
    <font>
      <u/>
      <sz val="10"/>
      <color indexed="9"/>
      <name val="Arial"/>
      <family val="2"/>
    </font>
    <font>
      <b/>
      <sz val="12"/>
      <color indexed="9"/>
      <name val="Verdana"/>
      <family val="2"/>
    </font>
    <font>
      <sz val="12"/>
      <color indexed="9"/>
      <name val="Verdana"/>
      <family val="2"/>
    </font>
    <font>
      <sz val="8"/>
      <color indexed="9"/>
      <name val="Verdana"/>
      <family val="2"/>
    </font>
    <font>
      <b/>
      <sz val="10"/>
      <color indexed="9"/>
      <name val="Arial"/>
      <family val="2"/>
    </font>
    <font>
      <sz val="12"/>
      <color theme="3"/>
      <name val="Verdana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4"/>
        <bgColor indexed="64"/>
      </patternFill>
    </fill>
  </fills>
  <borders count="9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indexed="64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/>
      <diagonal/>
    </border>
    <border>
      <left style="medium">
        <color theme="0"/>
      </left>
      <right style="medium">
        <color indexed="64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 style="thin">
        <color theme="0"/>
      </top>
      <bottom style="mediumDashed">
        <color theme="0"/>
      </bottom>
      <diagonal/>
    </border>
    <border>
      <left/>
      <right/>
      <top style="thin">
        <color theme="0"/>
      </top>
      <bottom style="mediumDashed">
        <color theme="0"/>
      </bottom>
      <diagonal/>
    </border>
    <border>
      <left/>
      <right style="medium">
        <color theme="0"/>
      </right>
      <top style="thin">
        <color theme="0"/>
      </top>
      <bottom style="mediumDashed">
        <color theme="0"/>
      </bottom>
      <diagonal/>
    </border>
    <border>
      <left style="medium">
        <color theme="0"/>
      </left>
      <right/>
      <top style="mediumDashed">
        <color theme="0"/>
      </top>
      <bottom style="thin">
        <color theme="0"/>
      </bottom>
      <diagonal/>
    </border>
    <border>
      <left/>
      <right/>
      <top style="mediumDashed">
        <color theme="0"/>
      </top>
      <bottom style="thin">
        <color theme="0"/>
      </bottom>
      <diagonal/>
    </border>
    <border>
      <left/>
      <right style="medium">
        <color theme="0"/>
      </right>
      <top style="mediumDashed">
        <color theme="0"/>
      </top>
      <bottom style="thin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3"/>
      </right>
      <top style="medium">
        <color theme="0"/>
      </top>
      <bottom style="medium">
        <color theme="3"/>
      </bottom>
      <diagonal/>
    </border>
    <border>
      <left style="medium">
        <color theme="3"/>
      </left>
      <right/>
      <top style="medium">
        <color theme="0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 style="medium">
        <color theme="3"/>
      </top>
      <bottom/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164" fontId="11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</cellStyleXfs>
  <cellXfs count="329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2" fillId="3" borderId="1" xfId="0" applyFont="1" applyFill="1" applyBorder="1" applyProtection="1">
      <protection hidden="1"/>
    </xf>
    <xf numFmtId="0" fontId="2" fillId="3" borderId="2" xfId="0" applyNumberFormat="1" applyFont="1" applyFill="1" applyBorder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3" fillId="3" borderId="2" xfId="0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NumberFormat="1" applyFont="1" applyFill="1" applyBorder="1" applyProtection="1"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2" xfId="0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Protection="1">
      <protection hidden="1"/>
    </xf>
    <xf numFmtId="0" fontId="2" fillId="2" borderId="4" xfId="0" applyFont="1" applyFill="1" applyBorder="1" applyProtection="1"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Protection="1">
      <protection hidden="1"/>
    </xf>
    <xf numFmtId="0" fontId="2" fillId="3" borderId="6" xfId="0" applyNumberFormat="1" applyFont="1" applyFill="1" applyBorder="1" applyProtection="1">
      <protection hidden="1"/>
    </xf>
    <xf numFmtId="0" fontId="2" fillId="3" borderId="7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Alignment="1" applyProtection="1">
      <alignment horizontal="center"/>
      <protection hidden="1"/>
    </xf>
    <xf numFmtId="0" fontId="3" fillId="3" borderId="6" xfId="0" applyNumberFormat="1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Protection="1">
      <protection hidden="1"/>
    </xf>
    <xf numFmtId="0" fontId="2" fillId="2" borderId="9" xfId="0" applyFont="1" applyFill="1" applyBorder="1" applyProtection="1">
      <protection hidden="1"/>
    </xf>
    <xf numFmtId="0" fontId="4" fillId="2" borderId="10" xfId="0" applyFont="1" applyFill="1" applyBorder="1" applyAlignment="1" applyProtection="1">
      <alignment horizontal="left"/>
      <protection hidden="1"/>
    </xf>
    <xf numFmtId="0" fontId="3" fillId="2" borderId="9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Protection="1">
      <protection hidden="1"/>
    </xf>
    <xf numFmtId="0" fontId="2" fillId="2" borderId="11" xfId="0" applyFont="1" applyFill="1" applyBorder="1" applyProtection="1">
      <protection hidden="1"/>
    </xf>
    <xf numFmtId="0" fontId="4" fillId="2" borderId="1" xfId="0" applyFont="1" applyFill="1" applyBorder="1" applyAlignment="1" applyProtection="1">
      <alignment horizontal="left"/>
      <protection hidden="1"/>
    </xf>
    <xf numFmtId="0" fontId="3" fillId="2" borderId="11" xfId="0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2" fillId="2" borderId="7" xfId="0" applyFont="1" applyFill="1" applyBorder="1" applyProtection="1">
      <protection hidden="1"/>
    </xf>
    <xf numFmtId="0" fontId="2" fillId="2" borderId="12" xfId="0" applyFont="1" applyFill="1" applyBorder="1" applyProtection="1">
      <protection hidden="1"/>
    </xf>
    <xf numFmtId="0" fontId="4" fillId="2" borderId="5" xfId="0" applyFont="1" applyFill="1" applyBorder="1" applyAlignment="1" applyProtection="1">
      <alignment horizontal="left"/>
      <protection hidden="1"/>
    </xf>
    <xf numFmtId="0" fontId="3" fillId="2" borderId="12" xfId="0" applyFont="1" applyFill="1" applyBorder="1" applyAlignment="1" applyProtection="1">
      <alignment horizontal="center"/>
      <protection hidden="1"/>
    </xf>
    <xf numFmtId="0" fontId="4" fillId="2" borderId="4" xfId="0" applyFont="1" applyFill="1" applyBorder="1" applyAlignment="1" applyProtection="1">
      <alignment horizontal="left"/>
      <protection hidden="1"/>
    </xf>
    <xf numFmtId="0" fontId="3" fillId="2" borderId="13" xfId="0" applyFont="1" applyFill="1" applyBorder="1" applyAlignment="1" applyProtection="1">
      <alignment horizontal="center"/>
      <protection hidden="1"/>
    </xf>
    <xf numFmtId="0" fontId="4" fillId="2" borderId="14" xfId="0" applyFont="1" applyFill="1" applyBorder="1" applyAlignment="1" applyProtection="1">
      <alignment horizontal="left"/>
      <protection hidden="1"/>
    </xf>
    <xf numFmtId="0" fontId="3" fillId="2" borderId="15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Protection="1">
      <protection hidden="1"/>
    </xf>
    <xf numFmtId="0" fontId="2" fillId="2" borderId="13" xfId="0" applyFont="1" applyFill="1" applyBorder="1" applyProtection="1">
      <protection hidden="1"/>
    </xf>
    <xf numFmtId="0" fontId="2" fillId="2" borderId="17" xfId="0" applyFont="1" applyFill="1" applyBorder="1" applyProtection="1">
      <protection hidden="1"/>
    </xf>
    <xf numFmtId="0" fontId="2" fillId="2" borderId="15" xfId="0" applyFont="1" applyFill="1" applyBorder="1" applyProtection="1">
      <protection hidden="1"/>
    </xf>
    <xf numFmtId="0" fontId="2" fillId="2" borderId="18" xfId="0" applyNumberFormat="1" applyFont="1" applyFill="1" applyBorder="1" applyProtection="1">
      <protection hidden="1"/>
    </xf>
    <xf numFmtId="0" fontId="3" fillId="2" borderId="18" xfId="0" applyNumberFormat="1" applyFont="1" applyFill="1" applyBorder="1" applyAlignment="1" applyProtection="1">
      <alignment horizontal="center"/>
      <protection hidden="1"/>
    </xf>
    <xf numFmtId="0" fontId="2" fillId="3" borderId="19" xfId="0" applyFont="1" applyFill="1" applyBorder="1" applyProtection="1">
      <protection hidden="1"/>
    </xf>
    <xf numFmtId="0" fontId="2" fillId="3" borderId="20" xfId="0" applyNumberFormat="1" applyFont="1" applyFill="1" applyBorder="1" applyProtection="1">
      <protection hidden="1"/>
    </xf>
    <xf numFmtId="0" fontId="2" fillId="3" borderId="21" xfId="0" applyFont="1" applyFill="1" applyBorder="1" applyAlignment="1" applyProtection="1">
      <alignment horizontal="center"/>
      <protection hidden="1"/>
    </xf>
    <xf numFmtId="0" fontId="2" fillId="3" borderId="19" xfId="0" applyFont="1" applyFill="1" applyBorder="1" applyAlignment="1" applyProtection="1">
      <alignment horizontal="center"/>
      <protection hidden="1"/>
    </xf>
    <xf numFmtId="0" fontId="3" fillId="3" borderId="20" xfId="0" applyNumberFormat="1" applyFont="1" applyFill="1" applyBorder="1" applyAlignment="1" applyProtection="1">
      <alignment horizontal="center"/>
      <protection hidden="1"/>
    </xf>
    <xf numFmtId="0" fontId="2" fillId="3" borderId="22" xfId="0" applyFont="1" applyFill="1" applyBorder="1" applyAlignment="1" applyProtection="1">
      <alignment horizontal="center"/>
      <protection hidden="1"/>
    </xf>
    <xf numFmtId="0" fontId="2" fillId="2" borderId="23" xfId="0" applyFont="1" applyFill="1" applyBorder="1" applyAlignment="1" applyProtection="1">
      <alignment horizontal="center"/>
      <protection hidden="1"/>
    </xf>
    <xf numFmtId="0" fontId="2" fillId="3" borderId="23" xfId="0" applyFont="1" applyFill="1" applyBorder="1" applyAlignment="1" applyProtection="1">
      <alignment horizontal="center"/>
      <protection hidden="1"/>
    </xf>
    <xf numFmtId="0" fontId="2" fillId="2" borderId="24" xfId="0" applyFont="1" applyFill="1" applyBorder="1" applyAlignment="1" applyProtection="1">
      <alignment horizontal="center"/>
      <protection hidden="1"/>
    </xf>
    <xf numFmtId="0" fontId="2" fillId="2" borderId="25" xfId="0" applyFont="1" applyFill="1" applyBorder="1" applyAlignment="1" applyProtection="1">
      <alignment horizontal="center"/>
      <protection hidden="1"/>
    </xf>
    <xf numFmtId="0" fontId="2" fillId="3" borderId="24" xfId="0" applyFont="1" applyFill="1" applyBorder="1" applyAlignment="1" applyProtection="1">
      <alignment horizontal="center"/>
      <protection hidden="1"/>
    </xf>
    <xf numFmtId="0" fontId="2" fillId="2" borderId="26" xfId="0" applyFont="1" applyFill="1" applyBorder="1" applyAlignment="1" applyProtection="1">
      <alignment horizontal="center"/>
      <protection hidden="1"/>
    </xf>
    <xf numFmtId="0" fontId="2" fillId="2" borderId="27" xfId="0" applyFont="1" applyFill="1" applyBorder="1" applyAlignment="1" applyProtection="1">
      <alignment horizontal="center"/>
      <protection hidden="1"/>
    </xf>
    <xf numFmtId="0" fontId="2" fillId="2" borderId="28" xfId="0" applyFont="1" applyFill="1" applyBorder="1" applyAlignment="1" applyProtection="1">
      <alignment horizontal="center"/>
      <protection hidden="1"/>
    </xf>
    <xf numFmtId="0" fontId="2" fillId="2" borderId="29" xfId="0" applyFont="1" applyFill="1" applyBorder="1" applyAlignment="1" applyProtection="1">
      <alignment horizontal="center"/>
      <protection hidden="1"/>
    </xf>
    <xf numFmtId="0" fontId="2" fillId="2" borderId="30" xfId="0" applyFont="1" applyFill="1" applyBorder="1" applyAlignment="1" applyProtection="1">
      <alignment horizontal="center"/>
      <protection hidden="1"/>
    </xf>
    <xf numFmtId="0" fontId="2" fillId="2" borderId="31" xfId="0" applyFont="1" applyFill="1" applyBorder="1" applyAlignment="1" applyProtection="1">
      <alignment horizontal="center"/>
      <protection hidden="1"/>
    </xf>
    <xf numFmtId="0" fontId="2" fillId="2" borderId="32" xfId="0" applyFont="1" applyFill="1" applyBorder="1" applyProtection="1">
      <protection hidden="1"/>
    </xf>
    <xf numFmtId="0" fontId="2" fillId="2" borderId="33" xfId="0" applyFont="1" applyFill="1" applyBorder="1" applyProtection="1">
      <protection hidden="1"/>
    </xf>
    <xf numFmtId="0" fontId="2" fillId="4" borderId="32" xfId="0" applyFont="1" applyFill="1" applyBorder="1" applyAlignment="1" applyProtection="1">
      <alignment horizontal="center"/>
      <protection hidden="1"/>
    </xf>
    <xf numFmtId="0" fontId="4" fillId="2" borderId="34" xfId="0" applyFont="1" applyFill="1" applyBorder="1" applyAlignment="1" applyProtection="1">
      <alignment horizontal="left"/>
      <protection hidden="1"/>
    </xf>
    <xf numFmtId="0" fontId="3" fillId="2" borderId="33" xfId="0" applyFont="1" applyFill="1" applyBorder="1" applyAlignment="1" applyProtection="1">
      <alignment horizontal="center"/>
      <protection hidden="1"/>
    </xf>
    <xf numFmtId="0" fontId="2" fillId="4" borderId="35" xfId="0" applyFont="1" applyFill="1" applyBorder="1" applyAlignment="1" applyProtection="1">
      <alignment horizontal="center"/>
      <protection hidden="1"/>
    </xf>
    <xf numFmtId="0" fontId="9" fillId="2" borderId="0" xfId="0" applyFont="1" applyFill="1" applyProtection="1">
      <protection hidden="1"/>
    </xf>
    <xf numFmtId="0" fontId="9" fillId="2" borderId="0" xfId="0" applyFont="1" applyFill="1" applyAlignment="1" applyProtection="1">
      <alignment horizontal="center"/>
      <protection hidden="1"/>
    </xf>
    <xf numFmtId="0" fontId="9" fillId="2" borderId="0" xfId="0" applyFont="1" applyFill="1" applyBorder="1" applyAlignment="1" applyProtection="1">
      <alignment horizontal="center"/>
      <protection hidden="1"/>
    </xf>
    <xf numFmtId="0" fontId="9" fillId="2" borderId="0" xfId="0" applyFont="1" applyFill="1" applyBorder="1" applyProtection="1">
      <protection hidden="1"/>
    </xf>
    <xf numFmtId="0" fontId="9" fillId="2" borderId="0" xfId="0" applyFont="1" applyFill="1" applyAlignment="1" applyProtection="1">
      <protection hidden="1"/>
    </xf>
    <xf numFmtId="0" fontId="0" fillId="2" borderId="0" xfId="0" applyFill="1" applyAlignment="1" applyProtection="1">
      <alignment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13" fillId="4" borderId="21" xfId="0" applyFont="1" applyFill="1" applyBorder="1" applyAlignment="1" applyProtection="1">
      <alignment horizontal="center"/>
      <protection hidden="1"/>
    </xf>
    <xf numFmtId="0" fontId="13" fillId="4" borderId="3" xfId="0" applyFont="1" applyFill="1" applyBorder="1" applyAlignment="1" applyProtection="1">
      <alignment horizontal="center"/>
      <protection hidden="1"/>
    </xf>
    <xf numFmtId="0" fontId="15" fillId="2" borderId="7" xfId="0" applyFont="1" applyFill="1" applyBorder="1" applyAlignment="1" applyProtection="1">
      <alignment horizontal="left"/>
      <protection hidden="1"/>
    </xf>
    <xf numFmtId="0" fontId="15" fillId="2" borderId="3" xfId="0" applyFont="1" applyFill="1" applyBorder="1" applyAlignment="1" applyProtection="1">
      <alignment horizontal="left"/>
      <protection hidden="1"/>
    </xf>
    <xf numFmtId="0" fontId="15" fillId="2" borderId="8" xfId="0" applyFont="1" applyFill="1" applyBorder="1" applyAlignment="1" applyProtection="1">
      <alignment horizontal="left"/>
      <protection hidden="1"/>
    </xf>
    <xf numFmtId="0" fontId="15" fillId="2" borderId="17" xfId="0" applyFont="1" applyFill="1" applyBorder="1" applyAlignment="1" applyProtection="1">
      <alignment horizontal="left"/>
      <protection hidden="1"/>
    </xf>
    <xf numFmtId="0" fontId="15" fillId="2" borderId="32" xfId="0" applyFont="1" applyFill="1" applyBorder="1" applyAlignment="1" applyProtection="1">
      <alignment horizontal="left"/>
      <protection hidden="1"/>
    </xf>
    <xf numFmtId="0" fontId="2" fillId="4" borderId="21" xfId="0" applyFont="1" applyFill="1" applyBorder="1" applyAlignment="1" applyProtection="1">
      <alignment horizontal="center"/>
      <protection hidden="1"/>
    </xf>
    <xf numFmtId="0" fontId="2" fillId="4" borderId="39" xfId="0" applyFont="1" applyFill="1" applyBorder="1" applyAlignment="1" applyProtection="1">
      <alignment horizontal="center"/>
      <protection hidden="1"/>
    </xf>
    <xf numFmtId="0" fontId="13" fillId="4" borderId="20" xfId="0" applyFont="1" applyFill="1" applyBorder="1" applyAlignment="1" applyProtection="1">
      <alignment horizontal="center"/>
      <protection hidden="1"/>
    </xf>
    <xf numFmtId="0" fontId="13" fillId="4" borderId="2" xfId="0" applyFont="1" applyFill="1" applyBorder="1" applyAlignment="1" applyProtection="1">
      <alignment horizontal="center"/>
      <protection hidden="1"/>
    </xf>
    <xf numFmtId="0" fontId="9" fillId="6" borderId="0" xfId="0" applyFont="1" applyFill="1" applyAlignment="1" applyProtection="1">
      <protection hidden="1"/>
    </xf>
    <xf numFmtId="0" fontId="9" fillId="6" borderId="0" xfId="0" applyFont="1" applyFill="1" applyProtection="1">
      <protection hidden="1"/>
    </xf>
    <xf numFmtId="0" fontId="2" fillId="3" borderId="45" xfId="0" applyFont="1" applyFill="1" applyBorder="1" applyAlignment="1" applyProtection="1">
      <alignment horizontal="center"/>
      <protection hidden="1"/>
    </xf>
    <xf numFmtId="0" fontId="2" fillId="3" borderId="34" xfId="0" applyFont="1" applyFill="1" applyBorder="1" applyProtection="1">
      <protection hidden="1"/>
    </xf>
    <xf numFmtId="0" fontId="2" fillId="3" borderId="46" xfId="0" applyNumberFormat="1" applyFont="1" applyFill="1" applyBorder="1" applyProtection="1">
      <protection hidden="1"/>
    </xf>
    <xf numFmtId="0" fontId="2" fillId="3" borderId="32" xfId="0" applyFont="1" applyFill="1" applyBorder="1" applyAlignment="1" applyProtection="1">
      <alignment horizontal="center"/>
      <protection hidden="1"/>
    </xf>
    <xf numFmtId="0" fontId="2" fillId="3" borderId="34" xfId="0" applyFont="1" applyFill="1" applyBorder="1" applyAlignment="1" applyProtection="1">
      <alignment horizontal="center"/>
      <protection hidden="1"/>
    </xf>
    <xf numFmtId="0" fontId="2" fillId="2" borderId="47" xfId="0" applyFont="1" applyFill="1" applyBorder="1" applyAlignment="1" applyProtection="1">
      <alignment horizontal="center"/>
      <protection hidden="1"/>
    </xf>
    <xf numFmtId="0" fontId="2" fillId="2" borderId="48" xfId="0" applyFont="1" applyFill="1" applyBorder="1" applyProtection="1">
      <protection hidden="1"/>
    </xf>
    <xf numFmtId="0" fontId="2" fillId="2" borderId="42" xfId="0" applyNumberFormat="1" applyFont="1" applyFill="1" applyBorder="1" applyProtection="1">
      <protection hidden="1"/>
    </xf>
    <xf numFmtId="0" fontId="2" fillId="2" borderId="39" xfId="0" applyFont="1" applyFill="1" applyBorder="1" applyAlignment="1" applyProtection="1">
      <alignment horizontal="center"/>
      <protection hidden="1"/>
    </xf>
    <xf numFmtId="0" fontId="2" fillId="2" borderId="48" xfId="0" applyFont="1" applyFill="1" applyBorder="1" applyAlignment="1" applyProtection="1">
      <alignment horizontal="center"/>
      <protection hidden="1"/>
    </xf>
    <xf numFmtId="0" fontId="3" fillId="2" borderId="42" xfId="0" applyNumberFormat="1" applyFont="1" applyFill="1" applyBorder="1" applyAlignment="1" applyProtection="1">
      <alignment horizontal="center"/>
      <protection hidden="1"/>
    </xf>
    <xf numFmtId="0" fontId="2" fillId="6" borderId="45" xfId="0" applyFont="1" applyFill="1" applyBorder="1" applyAlignment="1" applyProtection="1">
      <alignment horizontal="center"/>
      <protection hidden="1"/>
    </xf>
    <xf numFmtId="0" fontId="2" fillId="6" borderId="34" xfId="0" applyFont="1" applyFill="1" applyBorder="1" applyProtection="1">
      <protection hidden="1"/>
    </xf>
    <xf numFmtId="0" fontId="2" fillId="6" borderId="46" xfId="0" applyNumberFormat="1" applyFont="1" applyFill="1" applyBorder="1" applyProtection="1">
      <protection hidden="1"/>
    </xf>
    <xf numFmtId="0" fontId="2" fillId="6" borderId="32" xfId="0" applyFont="1" applyFill="1" applyBorder="1" applyAlignment="1" applyProtection="1">
      <alignment horizontal="center"/>
      <protection hidden="1"/>
    </xf>
    <xf numFmtId="0" fontId="2" fillId="6" borderId="34" xfId="0" applyFont="1" applyFill="1" applyBorder="1" applyAlignment="1" applyProtection="1">
      <alignment horizontal="center"/>
      <protection hidden="1"/>
    </xf>
    <xf numFmtId="0" fontId="3" fillId="6" borderId="46" xfId="0" applyNumberFormat="1" applyFont="1" applyFill="1" applyBorder="1" applyAlignment="1" applyProtection="1">
      <alignment horizontal="center"/>
      <protection hidden="1"/>
    </xf>
    <xf numFmtId="0" fontId="2" fillId="3" borderId="49" xfId="0" applyFont="1" applyFill="1" applyBorder="1" applyAlignment="1" applyProtection="1">
      <alignment horizontal="center"/>
      <protection hidden="1"/>
    </xf>
    <xf numFmtId="0" fontId="0" fillId="6" borderId="0" xfId="0" applyFill="1" applyProtection="1">
      <protection hidden="1"/>
    </xf>
    <xf numFmtId="0" fontId="14" fillId="5" borderId="50" xfId="0" applyFont="1" applyFill="1" applyBorder="1" applyAlignment="1" applyProtection="1">
      <alignment horizontal="left"/>
      <protection hidden="1"/>
    </xf>
    <xf numFmtId="0" fontId="14" fillId="5" borderId="51" xfId="0" applyFont="1" applyFill="1" applyBorder="1" applyAlignment="1" applyProtection="1">
      <alignment horizontal="left"/>
      <protection hidden="1"/>
    </xf>
    <xf numFmtId="0" fontId="5" fillId="5" borderId="32" xfId="0" applyFont="1" applyFill="1" applyBorder="1" applyAlignment="1" applyProtection="1">
      <alignment horizontal="left"/>
      <protection hidden="1"/>
    </xf>
    <xf numFmtId="0" fontId="2" fillId="3" borderId="20" xfId="0" applyNumberFormat="1" applyFont="1" applyFill="1" applyBorder="1" applyAlignment="1" applyProtection="1">
      <alignment horizontal="center"/>
      <protection hidden="1"/>
    </xf>
    <xf numFmtId="0" fontId="2" fillId="2" borderId="2" xfId="0" applyNumberFormat="1" applyFont="1" applyFill="1" applyBorder="1" applyAlignment="1" applyProtection="1">
      <alignment horizontal="center"/>
      <protection hidden="1"/>
    </xf>
    <xf numFmtId="0" fontId="2" fillId="3" borderId="2" xfId="0" applyNumberFormat="1" applyFont="1" applyFill="1" applyBorder="1" applyAlignment="1" applyProtection="1">
      <alignment horizontal="center"/>
      <protection hidden="1"/>
    </xf>
    <xf numFmtId="0" fontId="13" fillId="4" borderId="52" xfId="0" applyFont="1" applyFill="1" applyBorder="1" applyAlignment="1" applyProtection="1">
      <alignment horizontal="center"/>
      <protection hidden="1"/>
    </xf>
    <xf numFmtId="0" fontId="13" fillId="4" borderId="53" xfId="0" applyFont="1" applyFill="1" applyBorder="1" applyAlignment="1" applyProtection="1">
      <alignment horizontal="center"/>
      <protection hidden="1"/>
    </xf>
    <xf numFmtId="0" fontId="2" fillId="4" borderId="19" xfId="0" applyNumberFormat="1" applyFont="1" applyFill="1" applyBorder="1" applyAlignment="1" applyProtection="1">
      <alignment horizontal="center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19" xfId="0" applyFont="1" applyFill="1" applyBorder="1" applyAlignment="1" applyProtection="1">
      <alignment horizontal="center"/>
      <protection hidden="1"/>
    </xf>
    <xf numFmtId="0" fontId="2" fillId="4" borderId="48" xfId="0" applyFont="1" applyFill="1" applyBorder="1" applyAlignment="1" applyProtection="1">
      <alignment horizontal="center"/>
      <protection hidden="1"/>
    </xf>
    <xf numFmtId="0" fontId="2" fillId="4" borderId="34" xfId="0" applyFont="1" applyFill="1" applyBorder="1" applyAlignment="1" applyProtection="1">
      <alignment horizontal="center"/>
      <protection hidden="1"/>
    </xf>
    <xf numFmtId="0" fontId="2" fillId="4" borderId="52" xfId="0" applyFont="1" applyFill="1" applyBorder="1" applyAlignment="1" applyProtection="1">
      <alignment horizontal="center"/>
      <protection hidden="1"/>
    </xf>
    <xf numFmtId="0" fontId="2" fillId="4" borderId="53" xfId="0" applyFont="1" applyFill="1" applyBorder="1" applyAlignment="1" applyProtection="1">
      <alignment horizontal="center"/>
      <protection hidden="1"/>
    </xf>
    <xf numFmtId="0" fontId="2" fillId="4" borderId="54" xfId="0" applyFont="1" applyFill="1" applyBorder="1" applyAlignment="1" applyProtection="1">
      <alignment horizontal="center"/>
      <protection hidden="1"/>
    </xf>
    <xf numFmtId="0" fontId="2" fillId="4" borderId="55" xfId="0" applyFont="1" applyFill="1" applyBorder="1" applyAlignment="1" applyProtection="1">
      <alignment horizontal="center"/>
      <protection hidden="1"/>
    </xf>
    <xf numFmtId="0" fontId="5" fillId="5" borderId="34" xfId="0" applyFont="1" applyFill="1" applyBorder="1" applyAlignment="1" applyProtection="1">
      <alignment horizontal="left"/>
      <protection hidden="1"/>
    </xf>
    <xf numFmtId="0" fontId="5" fillId="5" borderId="33" xfId="0" applyFont="1" applyFill="1" applyBorder="1" applyAlignment="1" applyProtection="1">
      <alignment horizontal="left"/>
      <protection hidden="1"/>
    </xf>
    <xf numFmtId="0" fontId="9" fillId="9" borderId="0" xfId="0" applyFont="1" applyFill="1" applyAlignment="1" applyProtection="1">
      <protection hidden="1"/>
    </xf>
    <xf numFmtId="0" fontId="9" fillId="9" borderId="0" xfId="0" applyFont="1" applyFill="1" applyProtection="1">
      <protection hidden="1"/>
    </xf>
    <xf numFmtId="0" fontId="9" fillId="9" borderId="0" xfId="0" applyFont="1" applyFill="1" applyAlignment="1" applyProtection="1">
      <alignment horizontal="left" indent="1"/>
      <protection hidden="1"/>
    </xf>
    <xf numFmtId="0" fontId="9" fillId="9" borderId="0" xfId="0" applyFont="1" applyFill="1" applyAlignment="1" applyProtection="1">
      <alignment horizontal="center"/>
      <protection hidden="1"/>
    </xf>
    <xf numFmtId="0" fontId="9" fillId="6" borderId="0" xfId="0" applyFont="1" applyFill="1" applyAlignment="1" applyProtection="1">
      <alignment horizontal="left" indent="1"/>
      <protection hidden="1"/>
    </xf>
    <xf numFmtId="0" fontId="9" fillId="6" borderId="0" xfId="0" applyFont="1" applyFill="1" applyAlignment="1" applyProtection="1">
      <alignment horizontal="center"/>
      <protection hidden="1"/>
    </xf>
    <xf numFmtId="0" fontId="9" fillId="6" borderId="0" xfId="0" applyFont="1" applyFill="1" applyAlignment="1" applyProtection="1">
      <alignment horizontal="left"/>
      <protection hidden="1"/>
    </xf>
    <xf numFmtId="0" fontId="9" fillId="0" borderId="0" xfId="0" applyFont="1" applyFill="1" applyProtection="1">
      <protection hidden="1"/>
    </xf>
    <xf numFmtId="0" fontId="0" fillId="0" borderId="0" xfId="0" applyFill="1"/>
    <xf numFmtId="0" fontId="9" fillId="0" borderId="0" xfId="0" applyFont="1" applyFill="1" applyAlignment="1" applyProtection="1">
      <protection hidden="1"/>
    </xf>
    <xf numFmtId="0" fontId="9" fillId="0" borderId="0" xfId="0" applyFont="1" applyFill="1" applyAlignment="1" applyProtection="1">
      <alignment horizontal="left" indent="1"/>
      <protection hidden="1"/>
    </xf>
    <xf numFmtId="0" fontId="9" fillId="0" borderId="0" xfId="0" applyFont="1" applyFill="1" applyAlignment="1" applyProtection="1">
      <alignment horizontal="center"/>
      <protection hidden="1"/>
    </xf>
    <xf numFmtId="0" fontId="9" fillId="0" borderId="0" xfId="0" applyFont="1" applyFill="1" applyAlignment="1" applyProtection="1">
      <alignment horizontal="left"/>
      <protection hidden="1"/>
    </xf>
    <xf numFmtId="0" fontId="0" fillId="0" borderId="0" xfId="0" applyFill="1" applyProtection="1"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Fill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Alignment="1" applyProtection="1">
      <alignment vertical="center"/>
      <protection hidden="1"/>
    </xf>
    <xf numFmtId="0" fontId="10" fillId="0" borderId="43" xfId="0" applyFont="1" applyFill="1" applyBorder="1" applyAlignment="1" applyProtection="1">
      <alignment horizontal="left" indent="1"/>
      <protection hidden="1"/>
    </xf>
    <xf numFmtId="0" fontId="9" fillId="2" borderId="0" xfId="0" applyFont="1" applyFill="1" applyAlignment="1" applyProtection="1">
      <alignment horizontal="center" vertical="center"/>
      <protection hidden="1"/>
    </xf>
    <xf numFmtId="0" fontId="2" fillId="4" borderId="43" xfId="0" applyFont="1" applyFill="1" applyBorder="1" applyAlignment="1" applyProtection="1">
      <alignment horizontal="center"/>
      <protection hidden="1"/>
    </xf>
    <xf numFmtId="0" fontId="2" fillId="4" borderId="0" xfId="0" applyFont="1" applyFill="1" applyBorder="1" applyAlignment="1" applyProtection="1">
      <alignment horizontal="center"/>
      <protection hidden="1"/>
    </xf>
    <xf numFmtId="0" fontId="2" fillId="4" borderId="44" xfId="0" applyFont="1" applyFill="1" applyBorder="1" applyAlignment="1" applyProtection="1">
      <alignment horizontal="center"/>
      <protection hidden="1"/>
    </xf>
    <xf numFmtId="0" fontId="5" fillId="5" borderId="0" xfId="0" applyFont="1" applyFill="1" applyBorder="1" applyAlignment="1" applyProtection="1">
      <alignment horizontal="left"/>
      <protection hidden="1"/>
    </xf>
    <xf numFmtId="0" fontId="5" fillId="5" borderId="44" xfId="0" applyFont="1" applyFill="1" applyBorder="1" applyAlignment="1" applyProtection="1">
      <alignment horizontal="left"/>
      <protection hidden="1"/>
    </xf>
    <xf numFmtId="0" fontId="7" fillId="2" borderId="0" xfId="0" applyFont="1" applyFill="1" applyProtection="1">
      <protection locked="0"/>
    </xf>
    <xf numFmtId="0" fontId="7" fillId="2" borderId="0" xfId="0" applyFont="1" applyFill="1" applyProtection="1">
      <protection hidden="1"/>
    </xf>
    <xf numFmtId="0" fontId="8" fillId="2" borderId="0" xfId="0" applyFont="1" applyFill="1" applyProtection="1">
      <protection hidden="1"/>
    </xf>
    <xf numFmtId="0" fontId="7" fillId="0" borderId="0" xfId="0" applyFont="1" applyFill="1" applyProtection="1">
      <protection hidden="1"/>
    </xf>
    <xf numFmtId="0" fontId="7" fillId="0" borderId="0" xfId="0" applyFont="1" applyFill="1" applyAlignment="1" applyProtection="1">
      <alignment vertical="top"/>
      <protection hidden="1"/>
    </xf>
    <xf numFmtId="0" fontId="7" fillId="2" borderId="0" xfId="3" applyFont="1" applyFill="1" applyProtection="1">
      <protection hidden="1"/>
    </xf>
    <xf numFmtId="0" fontId="7" fillId="6" borderId="0" xfId="3" applyFont="1" applyFill="1" applyProtection="1">
      <protection hidden="1"/>
    </xf>
    <xf numFmtId="0" fontId="7" fillId="2" borderId="0" xfId="4" applyFont="1" applyFill="1" applyProtection="1">
      <protection hidden="1"/>
    </xf>
    <xf numFmtId="0" fontId="7" fillId="6" borderId="0" xfId="4" applyFont="1" applyFill="1" applyProtection="1">
      <protection hidden="1"/>
    </xf>
    <xf numFmtId="0" fontId="0" fillId="2" borderId="0" xfId="0" applyFill="1" applyProtection="1">
      <protection hidden="1"/>
    </xf>
    <xf numFmtId="0" fontId="7" fillId="2" borderId="0" xfId="0" quotePrefix="1" applyFont="1" applyFill="1" applyAlignment="1" applyProtection="1">
      <alignment horizontal="center"/>
      <protection hidden="1"/>
    </xf>
    <xf numFmtId="0" fontId="7" fillId="6" borderId="0" xfId="0" applyFont="1" applyFill="1" applyProtection="1">
      <protection hidden="1"/>
    </xf>
    <xf numFmtId="0" fontId="7" fillId="2" borderId="0" xfId="0" applyFont="1" applyFill="1" applyAlignment="1" applyProtection="1">
      <alignment horizontal="center"/>
      <protection hidden="1"/>
    </xf>
    <xf numFmtId="0" fontId="7" fillId="2" borderId="0" xfId="0" quotePrefix="1" applyFont="1" applyFill="1" applyProtection="1">
      <protection hidden="1"/>
    </xf>
    <xf numFmtId="20" fontId="7" fillId="2" borderId="0" xfId="0" applyNumberFormat="1" applyFont="1" applyFill="1" applyProtection="1">
      <protection hidden="1"/>
    </xf>
    <xf numFmtId="20" fontId="7" fillId="6" borderId="0" xfId="0" applyNumberFormat="1" applyFont="1" applyFill="1" applyProtection="1">
      <protection hidden="1"/>
    </xf>
    <xf numFmtId="0" fontId="17" fillId="0" borderId="0" xfId="0" applyFont="1" applyFill="1" applyProtection="1">
      <protection hidden="1"/>
    </xf>
    <xf numFmtId="0" fontId="7" fillId="6" borderId="0" xfId="0" applyFont="1" applyFill="1" applyAlignment="1" applyProtection="1">
      <alignment vertical="top"/>
      <protection hidden="1"/>
    </xf>
    <xf numFmtId="0" fontId="17" fillId="6" borderId="0" xfId="0" applyFont="1" applyFill="1" applyProtection="1">
      <protection hidden="1"/>
    </xf>
    <xf numFmtId="0" fontId="9" fillId="0" borderId="0" xfId="0" applyFont="1" applyFill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vertical="center"/>
      <protection hidden="1"/>
    </xf>
    <xf numFmtId="0" fontId="0" fillId="10" borderId="0" xfId="0" applyFill="1" applyAlignment="1">
      <alignment horizont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22" fillId="0" borderId="0" xfId="0" applyFont="1" applyFill="1" applyBorder="1" applyAlignment="1" applyProtection="1">
      <alignment vertical="center"/>
      <protection hidden="1"/>
    </xf>
    <xf numFmtId="0" fontId="20" fillId="11" borderId="0" xfId="0" applyFont="1" applyFill="1" applyBorder="1" applyAlignment="1" applyProtection="1">
      <alignment vertical="center"/>
      <protection hidden="1"/>
    </xf>
    <xf numFmtId="0" fontId="23" fillId="11" borderId="0" xfId="0" applyFont="1" applyFill="1" applyBorder="1" applyAlignment="1" applyProtection="1">
      <alignment horizontal="center"/>
      <protection hidden="1"/>
    </xf>
    <xf numFmtId="0" fontId="12" fillId="11" borderId="0" xfId="0" applyFont="1" applyFill="1" applyBorder="1" applyAlignment="1" applyProtection="1">
      <alignment vertical="center"/>
      <protection hidden="1"/>
    </xf>
    <xf numFmtId="0" fontId="24" fillId="11" borderId="0" xfId="0" applyFont="1" applyFill="1" applyBorder="1" applyAlignment="1" applyProtection="1">
      <alignment vertical="center"/>
      <protection hidden="1"/>
    </xf>
    <xf numFmtId="0" fontId="12" fillId="11" borderId="0" xfId="0" quotePrefix="1" applyFont="1" applyFill="1" applyBorder="1" applyAlignment="1" applyProtection="1">
      <alignment vertical="center"/>
      <protection hidden="1"/>
    </xf>
    <xf numFmtId="0" fontId="20" fillId="11" borderId="0" xfId="0" applyFont="1" applyFill="1" applyBorder="1" applyAlignment="1" applyProtection="1">
      <alignment horizontal="center" vertical="center"/>
      <protection hidden="1"/>
    </xf>
    <xf numFmtId="0" fontId="2" fillId="6" borderId="2" xfId="0" applyNumberFormat="1" applyFont="1" applyFill="1" applyBorder="1" applyAlignment="1" applyProtection="1">
      <alignment horizontal="center"/>
      <protection hidden="1"/>
    </xf>
    <xf numFmtId="0" fontId="19" fillId="2" borderId="0" xfId="0" applyFont="1" applyFill="1" applyProtection="1">
      <protection hidden="1"/>
    </xf>
    <xf numFmtId="0" fontId="19" fillId="0" borderId="0" xfId="0" applyFont="1" applyFill="1" applyProtection="1">
      <protection hidden="1"/>
    </xf>
    <xf numFmtId="0" fontId="25" fillId="0" borderId="0" xfId="0" applyFont="1" applyFill="1" applyAlignment="1" applyProtection="1">
      <alignment vertical="top"/>
      <protection hidden="1"/>
    </xf>
    <xf numFmtId="0" fontId="19" fillId="0" borderId="0" xfId="0" applyFont="1" applyFill="1" applyAlignment="1" applyProtection="1">
      <alignment vertical="top"/>
      <protection hidden="1"/>
    </xf>
    <xf numFmtId="0" fontId="25" fillId="0" borderId="0" xfId="0" applyFont="1" applyFill="1" applyProtection="1">
      <protection hidden="1"/>
    </xf>
    <xf numFmtId="0" fontId="19" fillId="6" borderId="0" xfId="0" applyFont="1" applyFill="1" applyAlignment="1" applyProtection="1">
      <alignment vertical="top"/>
      <protection hidden="1"/>
    </xf>
    <xf numFmtId="0" fontId="25" fillId="6" borderId="0" xfId="0" applyFont="1" applyFill="1" applyProtection="1">
      <protection hidden="1"/>
    </xf>
    <xf numFmtId="0" fontId="19" fillId="6" borderId="0" xfId="0" applyFont="1" applyFill="1" applyProtection="1">
      <protection hidden="1"/>
    </xf>
    <xf numFmtId="0" fontId="26" fillId="6" borderId="0" xfId="0" applyFont="1" applyFill="1" applyAlignment="1" applyProtection="1">
      <alignment horizontal="center" vertical="top"/>
      <protection hidden="1"/>
    </xf>
    <xf numFmtId="0" fontId="19" fillId="6" borderId="0" xfId="0" quotePrefix="1" applyFont="1" applyFill="1" applyAlignment="1" applyProtection="1">
      <alignment vertical="top"/>
      <protection hidden="1"/>
    </xf>
    <xf numFmtId="0" fontId="19" fillId="6" borderId="0" xfId="0" quotePrefix="1" applyFont="1" applyFill="1" applyProtection="1">
      <protection hidden="1"/>
    </xf>
    <xf numFmtId="0" fontId="26" fillId="6" borderId="0" xfId="0" applyFont="1" applyFill="1" applyAlignment="1" applyProtection="1">
      <alignment horizontal="left" vertical="top"/>
      <protection hidden="1"/>
    </xf>
    <xf numFmtId="0" fontId="19" fillId="6" borderId="0" xfId="0" applyFont="1" applyFill="1" applyAlignment="1" applyProtection="1">
      <alignment horizontal="left" vertical="top" indent="2"/>
      <protection hidden="1"/>
    </xf>
    <xf numFmtId="0" fontId="20" fillId="0" borderId="0" xfId="0" applyFont="1" applyFill="1" applyProtection="1">
      <protection hidden="1"/>
    </xf>
    <xf numFmtId="0" fontId="27" fillId="0" borderId="0" xfId="0" applyFont="1" applyFill="1" applyProtection="1">
      <protection hidden="1"/>
    </xf>
    <xf numFmtId="0" fontId="27" fillId="0" borderId="0" xfId="0" applyFont="1" applyFill="1" applyAlignment="1" applyProtection="1">
      <alignment vertical="center"/>
      <protection hidden="1"/>
    </xf>
    <xf numFmtId="0" fontId="10" fillId="0" borderId="0" xfId="0" applyFont="1" applyFill="1" applyBorder="1" applyAlignment="1" applyProtection="1">
      <alignment horizontal="center"/>
      <protection hidden="1"/>
    </xf>
    <xf numFmtId="0" fontId="23" fillId="0" borderId="0" xfId="0" applyFont="1" applyFill="1" applyAlignment="1" applyProtection="1">
      <alignment horizontal="left"/>
      <protection hidden="1"/>
    </xf>
    <xf numFmtId="0" fontId="28" fillId="6" borderId="81" xfId="0" applyFont="1" applyFill="1" applyBorder="1" applyAlignment="1" applyProtection="1">
      <alignment horizontal="center"/>
      <protection locked="0"/>
    </xf>
    <xf numFmtId="0" fontId="28" fillId="6" borderId="82" xfId="0" applyFont="1" applyFill="1" applyBorder="1" applyAlignment="1" applyProtection="1">
      <alignment horizontal="center"/>
      <protection locked="0"/>
    </xf>
    <xf numFmtId="0" fontId="28" fillId="6" borderId="83" xfId="0" applyFont="1" applyFill="1" applyBorder="1" applyAlignment="1" applyProtection="1">
      <alignment horizontal="center"/>
      <protection locked="0"/>
    </xf>
    <xf numFmtId="0" fontId="28" fillId="6" borderId="84" xfId="0" applyFont="1" applyFill="1" applyBorder="1" applyAlignment="1" applyProtection="1">
      <alignment horizontal="center"/>
      <protection locked="0"/>
    </xf>
    <xf numFmtId="0" fontId="28" fillId="6" borderId="85" xfId="0" applyFont="1" applyFill="1" applyBorder="1" applyAlignment="1" applyProtection="1">
      <alignment horizontal="center"/>
      <protection locked="0"/>
    </xf>
    <xf numFmtId="0" fontId="28" fillId="6" borderId="86" xfId="0" applyFont="1" applyFill="1" applyBorder="1" applyAlignment="1" applyProtection="1">
      <alignment horizontal="center"/>
      <protection locked="0"/>
    </xf>
    <xf numFmtId="0" fontId="23" fillId="0" borderId="0" xfId="0" applyFont="1" applyFill="1" applyAlignment="1" applyProtection="1">
      <alignment horizontal="right" indent="1"/>
      <protection hidden="1"/>
    </xf>
    <xf numFmtId="0" fontId="9" fillId="0" borderId="0" xfId="0" applyFont="1" applyFill="1" applyAlignment="1" applyProtection="1">
      <alignment horizontal="center"/>
      <protection locked="0"/>
    </xf>
    <xf numFmtId="0" fontId="29" fillId="0" borderId="0" xfId="0" applyFont="1" applyFill="1" applyAlignment="1" applyProtection="1">
      <alignment vertical="top"/>
      <protection hidden="1"/>
    </xf>
    <xf numFmtId="0" fontId="30" fillId="0" borderId="0" xfId="0" applyFont="1" applyFill="1" applyAlignment="1" applyProtection="1">
      <alignment vertical="top"/>
      <protection hidden="1"/>
    </xf>
    <xf numFmtId="0" fontId="30" fillId="0" borderId="0" xfId="0" applyFont="1" applyFill="1" applyProtection="1">
      <protection hidden="1"/>
    </xf>
    <xf numFmtId="0" fontId="30" fillId="0" borderId="0" xfId="0" applyNumberFormat="1" applyFont="1" applyFill="1" applyAlignment="1" applyProtection="1">
      <alignment vertical="top"/>
      <protection hidden="1"/>
    </xf>
    <xf numFmtId="0" fontId="30" fillId="0" borderId="0" xfId="0" applyFont="1" applyFill="1" applyAlignment="1" applyProtection="1">
      <alignment horizontal="left" vertical="top"/>
      <protection hidden="1"/>
    </xf>
    <xf numFmtId="0" fontId="30" fillId="0" borderId="0" xfId="0" applyFont="1" applyFill="1" applyAlignment="1" applyProtection="1">
      <alignment horizontal="left" vertical="top" indent="1"/>
      <protection hidden="1"/>
    </xf>
    <xf numFmtId="0" fontId="30" fillId="0" borderId="0" xfId="0" applyFont="1" applyFill="1" applyAlignment="1" applyProtection="1">
      <alignment horizontal="left" vertical="top" indent="2"/>
      <protection hidden="1"/>
    </xf>
    <xf numFmtId="0" fontId="30" fillId="0" borderId="0" xfId="0" quotePrefix="1" applyFont="1" applyFill="1" applyAlignment="1" applyProtection="1">
      <alignment vertical="top"/>
      <protection hidden="1"/>
    </xf>
    <xf numFmtId="0" fontId="30" fillId="0" borderId="0" xfId="0" applyFont="1" applyFill="1" applyAlignment="1" applyProtection="1">
      <alignment horizontal="center" vertical="top"/>
      <protection hidden="1"/>
    </xf>
    <xf numFmtId="0" fontId="30" fillId="0" borderId="0" xfId="0" applyFont="1" applyFill="1" applyAlignment="1" applyProtection="1">
      <alignment horizontal="left" indent="1"/>
      <protection hidden="1"/>
    </xf>
    <xf numFmtId="0" fontId="30" fillId="0" borderId="0" xfId="0" applyFont="1" applyFill="1" applyAlignment="1" applyProtection="1">
      <alignment horizontal="left" indent="6"/>
      <protection hidden="1"/>
    </xf>
    <xf numFmtId="0" fontId="30" fillId="0" borderId="0" xfId="0" quotePrefix="1" applyFont="1" applyFill="1" applyProtection="1">
      <protection hidden="1"/>
    </xf>
    <xf numFmtId="0" fontId="31" fillId="0" borderId="0" xfId="0" applyFont="1" applyFill="1" applyAlignment="1" applyProtection="1">
      <alignment horizontal="left" vertical="top"/>
      <protection hidden="1"/>
    </xf>
    <xf numFmtId="0" fontId="31" fillId="0" borderId="0" xfId="0" applyFont="1" applyFill="1" applyAlignment="1" applyProtection="1">
      <alignment horizontal="center" vertical="top"/>
      <protection hidden="1"/>
    </xf>
    <xf numFmtId="0" fontId="32" fillId="0" borderId="59" xfId="0" applyFont="1" applyFill="1" applyBorder="1" applyAlignment="1" applyProtection="1">
      <alignment horizontal="left" indent="1"/>
      <protection hidden="1"/>
    </xf>
    <xf numFmtId="0" fontId="32" fillId="0" borderId="60" xfId="0" applyFont="1" applyFill="1" applyBorder="1" applyAlignment="1" applyProtection="1">
      <alignment horizontal="left" indent="1"/>
      <protection hidden="1"/>
    </xf>
    <xf numFmtId="0" fontId="32" fillId="0" borderId="61" xfId="0" applyFont="1" applyFill="1" applyBorder="1" applyAlignment="1" applyProtection="1">
      <alignment horizontal="left" indent="1"/>
      <protection hidden="1"/>
    </xf>
    <xf numFmtId="165" fontId="32" fillId="0" borderId="58" xfId="0" applyNumberFormat="1" applyFont="1" applyFill="1" applyBorder="1" applyAlignment="1" applyProtection="1">
      <alignment horizontal="center"/>
      <protection hidden="1"/>
    </xf>
    <xf numFmtId="0" fontId="33" fillId="2" borderId="0" xfId="0" applyFont="1" applyFill="1" applyAlignment="1" applyProtection="1">
      <alignment horizontal="center"/>
      <protection hidden="1"/>
    </xf>
    <xf numFmtId="0" fontId="33" fillId="0" borderId="0" xfId="0" applyFont="1" applyFill="1" applyAlignment="1" applyProtection="1">
      <alignment horizontal="center"/>
      <protection hidden="1"/>
    </xf>
    <xf numFmtId="0" fontId="32" fillId="2" borderId="0" xfId="0" applyFont="1" applyFill="1" applyAlignment="1" applyProtection="1">
      <alignment horizontal="center"/>
      <protection hidden="1"/>
    </xf>
    <xf numFmtId="0" fontId="32" fillId="0" borderId="0" xfId="0" applyFont="1" applyFill="1" applyAlignment="1" applyProtection="1">
      <alignment horizontal="center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12" borderId="69" xfId="0" applyFont="1" applyFill="1" applyBorder="1" applyAlignment="1" applyProtection="1">
      <alignment horizontal="center" vertical="center"/>
      <protection hidden="1"/>
    </xf>
    <xf numFmtId="0" fontId="32" fillId="12" borderId="70" xfId="0" applyFont="1" applyFill="1" applyBorder="1" applyAlignment="1" applyProtection="1">
      <alignment horizontal="center" vertical="center"/>
      <protection hidden="1"/>
    </xf>
    <xf numFmtId="0" fontId="33" fillId="0" borderId="0" xfId="0" applyFont="1" applyFill="1" applyProtection="1">
      <protection hidden="1"/>
    </xf>
    <xf numFmtId="0" fontId="33" fillId="2" borderId="36" xfId="0" applyFont="1" applyFill="1" applyBorder="1" applyAlignment="1" applyProtection="1">
      <alignment horizontal="center"/>
      <protection hidden="1"/>
    </xf>
    <xf numFmtId="0" fontId="33" fillId="2" borderId="4" xfId="0" applyFont="1" applyFill="1" applyBorder="1" applyAlignment="1" applyProtection="1">
      <alignment horizontal="center"/>
      <protection hidden="1"/>
    </xf>
    <xf numFmtId="0" fontId="32" fillId="2" borderId="38" xfId="0" applyFont="1" applyFill="1" applyBorder="1" applyProtection="1">
      <protection hidden="1"/>
    </xf>
    <xf numFmtId="0" fontId="32" fillId="2" borderId="5" xfId="0" applyFont="1" applyFill="1" applyBorder="1" applyProtection="1">
      <protection hidden="1"/>
    </xf>
    <xf numFmtId="0" fontId="32" fillId="2" borderId="40" xfId="0" applyFont="1" applyFill="1" applyBorder="1" applyProtection="1">
      <protection hidden="1"/>
    </xf>
    <xf numFmtId="0" fontId="32" fillId="6" borderId="38" xfId="0" applyFont="1" applyFill="1" applyBorder="1" applyProtection="1">
      <protection hidden="1"/>
    </xf>
    <xf numFmtId="0" fontId="32" fillId="6" borderId="5" xfId="0" applyFont="1" applyFill="1" applyBorder="1" applyProtection="1">
      <protection hidden="1"/>
    </xf>
    <xf numFmtId="0" fontId="32" fillId="6" borderId="40" xfId="0" applyFont="1" applyFill="1" applyBorder="1" applyProtection="1">
      <protection hidden="1"/>
    </xf>
    <xf numFmtId="0" fontId="32" fillId="12" borderId="58" xfId="0" applyFont="1" applyFill="1" applyBorder="1" applyAlignment="1" applyProtection="1">
      <alignment horizontal="center" vertical="center" shrinkToFit="1"/>
      <protection hidden="1"/>
    </xf>
    <xf numFmtId="0" fontId="32" fillId="12" borderId="63" xfId="0" applyFont="1" applyFill="1" applyBorder="1" applyAlignment="1" applyProtection="1">
      <alignment horizontal="center" vertical="center" shrinkToFit="1"/>
      <protection hidden="1"/>
    </xf>
    <xf numFmtId="0" fontId="32" fillId="12" borderId="70" xfId="0" applyFont="1" applyFill="1" applyBorder="1" applyAlignment="1" applyProtection="1">
      <alignment horizontal="left" vertical="center"/>
      <protection hidden="1"/>
    </xf>
    <xf numFmtId="0" fontId="32" fillId="12" borderId="64" xfId="0" applyFont="1" applyFill="1" applyBorder="1" applyAlignment="1" applyProtection="1">
      <alignment horizontal="center" vertical="center"/>
      <protection hidden="1"/>
    </xf>
    <xf numFmtId="0" fontId="33" fillId="2" borderId="37" xfId="0" applyFont="1" applyFill="1" applyBorder="1" applyAlignment="1" applyProtection="1">
      <alignment horizontal="center"/>
      <protection hidden="1"/>
    </xf>
    <xf numFmtId="0" fontId="33" fillId="2" borderId="0" xfId="0" applyFont="1" applyFill="1" applyBorder="1" applyAlignment="1" applyProtection="1">
      <alignment horizontal="center"/>
      <protection hidden="1"/>
    </xf>
    <xf numFmtId="0" fontId="33" fillId="2" borderId="37" xfId="0" applyFont="1" applyFill="1" applyBorder="1" applyProtection="1">
      <protection hidden="1"/>
    </xf>
    <xf numFmtId="0" fontId="33" fillId="2" borderId="0" xfId="0" applyFont="1" applyFill="1" applyBorder="1" applyProtection="1">
      <protection hidden="1"/>
    </xf>
    <xf numFmtId="0" fontId="33" fillId="7" borderId="0" xfId="0" applyFont="1" applyFill="1" applyBorder="1" applyProtection="1">
      <protection hidden="1"/>
    </xf>
    <xf numFmtId="0" fontId="33" fillId="2" borderId="41" xfId="0" applyFont="1" applyFill="1" applyBorder="1" applyProtection="1">
      <protection hidden="1"/>
    </xf>
    <xf numFmtId="165" fontId="32" fillId="14" borderId="58" xfId="0" applyNumberFormat="1" applyFont="1" applyFill="1" applyBorder="1" applyAlignment="1" applyProtection="1">
      <alignment horizontal="center" shrinkToFit="1"/>
      <protection hidden="1"/>
    </xf>
    <xf numFmtId="165" fontId="32" fillId="14" borderId="63" xfId="0" applyNumberFormat="1" applyFont="1" applyFill="1" applyBorder="1" applyAlignment="1" applyProtection="1">
      <alignment horizontal="center" shrinkToFit="1"/>
      <protection hidden="1"/>
    </xf>
    <xf numFmtId="0" fontId="32" fillId="12" borderId="71" xfId="0" applyFont="1" applyFill="1" applyBorder="1" applyAlignment="1" applyProtection="1">
      <alignment horizontal="center" vertical="center"/>
      <protection hidden="1"/>
    </xf>
    <xf numFmtId="0" fontId="32" fillId="12" borderId="72" xfId="0" applyFont="1" applyFill="1" applyBorder="1" applyAlignment="1" applyProtection="1">
      <alignment horizontal="left" vertical="center"/>
      <protection hidden="1"/>
    </xf>
    <xf numFmtId="0" fontId="32" fillId="12" borderId="72" xfId="0" applyFont="1" applyFill="1" applyBorder="1" applyAlignment="1" applyProtection="1">
      <alignment horizontal="center" vertical="center"/>
      <protection hidden="1"/>
    </xf>
    <xf numFmtId="0" fontId="32" fillId="12" borderId="73" xfId="0" applyFont="1" applyFill="1" applyBorder="1" applyAlignment="1" applyProtection="1">
      <alignment horizontal="center" vertical="center"/>
      <protection hidden="1"/>
    </xf>
    <xf numFmtId="0" fontId="32" fillId="13" borderId="74" xfId="0" applyFont="1" applyFill="1" applyBorder="1" applyAlignment="1" applyProtection="1">
      <alignment horizontal="center" vertical="center"/>
      <protection hidden="1"/>
    </xf>
    <xf numFmtId="0" fontId="32" fillId="13" borderId="75" xfId="0" applyFont="1" applyFill="1" applyBorder="1" applyAlignment="1" applyProtection="1">
      <alignment horizontal="left" vertical="center"/>
      <protection hidden="1"/>
    </xf>
    <xf numFmtId="0" fontId="32" fillId="13" borderId="75" xfId="0" applyFont="1" applyFill="1" applyBorder="1" applyAlignment="1" applyProtection="1">
      <alignment horizontal="center" vertical="center"/>
      <protection hidden="1"/>
    </xf>
    <xf numFmtId="0" fontId="32" fillId="13" borderId="76" xfId="0" applyFont="1" applyFill="1" applyBorder="1" applyAlignment="1" applyProtection="1">
      <alignment horizontal="center" vertical="center"/>
      <protection hidden="1"/>
    </xf>
    <xf numFmtId="0" fontId="32" fillId="13" borderId="77" xfId="0" applyFont="1" applyFill="1" applyBorder="1" applyAlignment="1" applyProtection="1">
      <alignment horizontal="center" vertical="center"/>
      <protection hidden="1"/>
    </xf>
    <xf numFmtId="0" fontId="32" fillId="13" borderId="78" xfId="0" applyFont="1" applyFill="1" applyBorder="1" applyAlignment="1" applyProtection="1">
      <alignment horizontal="left" vertical="center"/>
      <protection hidden="1"/>
    </xf>
    <xf numFmtId="0" fontId="32" fillId="13" borderId="78" xfId="0" applyFont="1" applyFill="1" applyBorder="1" applyAlignment="1" applyProtection="1">
      <alignment horizontal="center" vertical="center"/>
      <protection hidden="1"/>
    </xf>
    <xf numFmtId="0" fontId="32" fillId="13" borderId="79" xfId="0" applyFont="1" applyFill="1" applyBorder="1" applyAlignment="1" applyProtection="1">
      <alignment horizontal="center" vertical="center"/>
      <protection hidden="1"/>
    </xf>
    <xf numFmtId="0" fontId="33" fillId="2" borderId="38" xfId="0" applyFont="1" applyFill="1" applyBorder="1" applyAlignment="1" applyProtection="1">
      <alignment horizontal="center"/>
      <protection hidden="1"/>
    </xf>
    <xf numFmtId="0" fontId="33" fillId="2" borderId="5" xfId="0" applyFont="1" applyFill="1" applyBorder="1" applyAlignment="1" applyProtection="1">
      <alignment horizontal="center"/>
      <protection hidden="1"/>
    </xf>
    <xf numFmtId="0" fontId="33" fillId="2" borderId="38" xfId="0" applyFont="1" applyFill="1" applyBorder="1" applyProtection="1">
      <protection hidden="1"/>
    </xf>
    <xf numFmtId="0" fontId="33" fillId="2" borderId="5" xfId="0" applyFont="1" applyFill="1" applyBorder="1" applyProtection="1">
      <protection hidden="1"/>
    </xf>
    <xf numFmtId="0" fontId="33" fillId="7" borderId="40" xfId="0" applyFont="1" applyFill="1" applyBorder="1" applyProtection="1">
      <protection hidden="1"/>
    </xf>
    <xf numFmtId="0" fontId="33" fillId="6" borderId="5" xfId="0" applyFont="1" applyFill="1" applyBorder="1" applyProtection="1">
      <protection hidden="1"/>
    </xf>
    <xf numFmtId="0" fontId="33" fillId="0" borderId="0" xfId="0" applyFont="1" applyFill="1" applyAlignment="1" applyProtection="1">
      <alignment horizontal="left"/>
      <protection hidden="1"/>
    </xf>
    <xf numFmtId="0" fontId="33" fillId="0" borderId="0" xfId="0" applyFont="1" applyFill="1" applyAlignment="1" applyProtection="1">
      <alignment horizontal="center"/>
      <protection locked="0"/>
    </xf>
    <xf numFmtId="0" fontId="33" fillId="0" borderId="0" xfId="0" applyFont="1" applyFill="1" applyBorder="1" applyAlignment="1" applyProtection="1">
      <alignment horizontal="left"/>
      <protection hidden="1"/>
    </xf>
    <xf numFmtId="0" fontId="31" fillId="0" borderId="0" xfId="2" applyFont="1" applyFill="1" applyBorder="1" applyAlignment="1" applyProtection="1">
      <alignment horizontal="left"/>
      <protection hidden="1"/>
    </xf>
    <xf numFmtId="0" fontId="32" fillId="0" borderId="0" xfId="0" applyFont="1" applyFill="1" applyBorder="1" applyAlignment="1" applyProtection="1">
      <alignment vertical="center"/>
      <protection hidden="1"/>
    </xf>
    <xf numFmtId="0" fontId="32" fillId="12" borderId="87" xfId="0" applyFont="1" applyFill="1" applyBorder="1" applyAlignment="1" applyProtection="1">
      <alignment horizontal="center" vertical="center"/>
      <protection hidden="1"/>
    </xf>
    <xf numFmtId="0" fontId="32" fillId="12" borderId="88" xfId="0" applyFont="1" applyFill="1" applyBorder="1" applyAlignment="1" applyProtection="1">
      <alignment horizontal="left" vertical="center"/>
      <protection hidden="1"/>
    </xf>
    <xf numFmtId="0" fontId="32" fillId="12" borderId="88" xfId="0" applyFont="1" applyFill="1" applyBorder="1" applyAlignment="1" applyProtection="1">
      <alignment horizontal="center" vertical="center"/>
      <protection hidden="1"/>
    </xf>
    <xf numFmtId="0" fontId="32" fillId="12" borderId="89" xfId="0" applyFont="1" applyFill="1" applyBorder="1" applyAlignment="1" applyProtection="1">
      <alignment horizontal="center" vertical="center"/>
      <protection hidden="1"/>
    </xf>
    <xf numFmtId="0" fontId="35" fillId="0" borderId="0" xfId="0" applyFont="1" applyFill="1" applyBorder="1" applyAlignment="1" applyProtection="1">
      <alignment horizontal="center" vertical="center"/>
      <protection hidden="1"/>
    </xf>
    <xf numFmtId="0" fontId="30" fillId="0" borderId="0" xfId="0" applyFont="1" applyFill="1" applyAlignment="1" applyProtection="1">
      <alignment vertical="center"/>
      <protection hidden="1"/>
    </xf>
    <xf numFmtId="0" fontId="32" fillId="12" borderId="63" xfId="0" applyFont="1" applyFill="1" applyBorder="1" applyAlignment="1" applyProtection="1">
      <alignment horizontal="center" vertical="center"/>
      <protection hidden="1"/>
    </xf>
    <xf numFmtId="0" fontId="30" fillId="6" borderId="37" xfId="0" applyFont="1" applyFill="1" applyBorder="1" applyProtection="1">
      <protection hidden="1"/>
    </xf>
    <xf numFmtId="0" fontId="30" fillId="6" borderId="0" xfId="0" applyFont="1" applyFill="1" applyBorder="1" applyProtection="1">
      <protection hidden="1"/>
    </xf>
    <xf numFmtId="0" fontId="30" fillId="7" borderId="0" xfId="0" applyFont="1" applyFill="1" applyBorder="1" applyProtection="1">
      <protection hidden="1"/>
    </xf>
    <xf numFmtId="0" fontId="30" fillId="6" borderId="41" xfId="0" applyFont="1" applyFill="1" applyBorder="1" applyProtection="1">
      <protection hidden="1"/>
    </xf>
    <xf numFmtId="0" fontId="30" fillId="6" borderId="38" xfId="0" applyFont="1" applyFill="1" applyBorder="1" applyProtection="1">
      <protection hidden="1"/>
    </xf>
    <xf numFmtId="0" fontId="30" fillId="6" borderId="5" xfId="0" applyFont="1" applyFill="1" applyBorder="1" applyProtection="1">
      <protection hidden="1"/>
    </xf>
    <xf numFmtId="0" fontId="30" fillId="7" borderId="40" xfId="0" applyFont="1" applyFill="1" applyBorder="1" applyProtection="1">
      <protection hidden="1"/>
    </xf>
    <xf numFmtId="0" fontId="30" fillId="0" borderId="0" xfId="0" applyFont="1" applyFill="1" applyAlignment="1" applyProtection="1">
      <alignment horizontal="center" vertical="center"/>
      <protection hidden="1"/>
    </xf>
    <xf numFmtId="0" fontId="30" fillId="0" borderId="43" xfId="0" applyFont="1" applyFill="1" applyBorder="1" applyAlignment="1" applyProtection="1">
      <alignment vertical="center"/>
      <protection hidden="1"/>
    </xf>
    <xf numFmtId="0" fontId="30" fillId="0" borderId="64" xfId="0" applyFont="1" applyFill="1" applyBorder="1" applyAlignment="1" applyProtection="1">
      <alignment vertical="center"/>
      <protection hidden="1"/>
    </xf>
    <xf numFmtId="0" fontId="30" fillId="0" borderId="0" xfId="0" applyFont="1" applyFill="1" applyBorder="1" applyAlignment="1" applyProtection="1">
      <alignment vertical="center"/>
      <protection hidden="1"/>
    </xf>
    <xf numFmtId="0" fontId="30" fillId="0" borderId="65" xfId="0" applyFont="1" applyFill="1" applyBorder="1" applyAlignment="1" applyProtection="1">
      <alignment horizontal="center" vertical="center"/>
      <protection hidden="1"/>
    </xf>
    <xf numFmtId="0" fontId="30" fillId="0" borderId="65" xfId="0" applyFont="1" applyFill="1" applyBorder="1" applyAlignment="1" applyProtection="1">
      <alignment vertical="center"/>
      <protection hidden="1"/>
    </xf>
    <xf numFmtId="0" fontId="30" fillId="0" borderId="67" xfId="0" applyFont="1" applyFill="1" applyBorder="1" applyAlignment="1" applyProtection="1">
      <alignment vertical="center"/>
      <protection hidden="1"/>
    </xf>
    <xf numFmtId="0" fontId="30" fillId="0" borderId="66" xfId="0" applyFont="1" applyFill="1" applyBorder="1" applyAlignment="1" applyProtection="1">
      <alignment vertical="center"/>
      <protection hidden="1"/>
    </xf>
    <xf numFmtId="0" fontId="30" fillId="0" borderId="68" xfId="0" applyFont="1" applyFill="1" applyBorder="1" applyAlignment="1" applyProtection="1">
      <alignment vertical="center"/>
      <protection hidden="1"/>
    </xf>
    <xf numFmtId="0" fontId="30" fillId="0" borderId="0" xfId="0" applyFont="1" applyFill="1" applyBorder="1" applyAlignment="1" applyProtection="1">
      <alignment horizontal="center" vertical="center"/>
      <protection hidden="1"/>
    </xf>
    <xf numFmtId="0" fontId="28" fillId="6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32" fillId="12" borderId="62" xfId="0" applyFont="1" applyFill="1" applyBorder="1" applyAlignment="1" applyProtection="1">
      <alignment horizontal="center" vertical="center"/>
      <protection hidden="1"/>
    </xf>
    <xf numFmtId="0" fontId="32" fillId="12" borderId="80" xfId="0" applyFont="1" applyFill="1" applyBorder="1" applyAlignment="1" applyProtection="1">
      <alignment horizontal="center" vertical="center"/>
      <protection hidden="1"/>
    </xf>
    <xf numFmtId="0" fontId="32" fillId="12" borderId="63" xfId="0" applyFont="1" applyFill="1" applyBorder="1" applyAlignment="1" applyProtection="1">
      <alignment horizontal="center" vertical="center"/>
      <protection hidden="1"/>
    </xf>
    <xf numFmtId="0" fontId="32" fillId="0" borderId="62" xfId="0" applyFont="1" applyFill="1" applyBorder="1" applyAlignment="1" applyProtection="1">
      <alignment horizontal="center"/>
      <protection hidden="1"/>
    </xf>
    <xf numFmtId="0" fontId="32" fillId="0" borderId="80" xfId="0" applyFont="1" applyFill="1" applyBorder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36" fillId="6" borderId="84" xfId="0" applyFont="1" applyFill="1" applyBorder="1" applyAlignment="1" applyProtection="1">
      <alignment horizontal="center"/>
      <protection locked="0"/>
    </xf>
    <xf numFmtId="0" fontId="36" fillId="6" borderId="83" xfId="0" applyFont="1" applyFill="1" applyBorder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center" vertical="center"/>
      <protection hidden="1"/>
    </xf>
    <xf numFmtId="0" fontId="5" fillId="12" borderId="35" xfId="0" applyFont="1" applyFill="1" applyBorder="1" applyAlignment="1" applyProtection="1">
      <alignment horizontal="center" vertical="center"/>
      <protection locked="0"/>
    </xf>
    <xf numFmtId="0" fontId="5" fillId="12" borderId="56" xfId="0" applyFont="1" applyFill="1" applyBorder="1" applyAlignment="1" applyProtection="1">
      <alignment horizontal="center" vertical="center"/>
      <protection locked="0"/>
    </xf>
    <xf numFmtId="0" fontId="5" fillId="12" borderId="35" xfId="0" applyFont="1" applyFill="1" applyBorder="1" applyAlignment="1" applyProtection="1">
      <alignment horizontal="center" vertical="center"/>
      <protection hidden="1"/>
    </xf>
    <xf numFmtId="0" fontId="5" fillId="12" borderId="56" xfId="0" applyFont="1" applyFill="1" applyBorder="1" applyAlignment="1" applyProtection="1">
      <alignment horizontal="center" vertical="center"/>
      <protection hidden="1"/>
    </xf>
    <xf numFmtId="0" fontId="32" fillId="0" borderId="0" xfId="0" applyFont="1" applyFill="1" applyBorder="1" applyAlignment="1" applyProtection="1">
      <alignment horizontal="center"/>
      <protection hidden="1"/>
    </xf>
    <xf numFmtId="0" fontId="2" fillId="4" borderId="50" xfId="0" applyFont="1" applyFill="1" applyBorder="1" applyAlignment="1" applyProtection="1">
      <alignment horizontal="center" vertical="center"/>
      <protection hidden="1"/>
    </xf>
    <xf numFmtId="0" fontId="2" fillId="4" borderId="51" xfId="0" applyFont="1" applyFill="1" applyBorder="1" applyAlignment="1" applyProtection="1">
      <alignment horizontal="center" vertical="center"/>
      <protection hidden="1"/>
    </xf>
    <xf numFmtId="0" fontId="2" fillId="4" borderId="50" xfId="0" applyFont="1" applyFill="1" applyBorder="1" applyAlignment="1" applyProtection="1">
      <alignment horizontal="center"/>
      <protection hidden="1"/>
    </xf>
    <xf numFmtId="0" fontId="2" fillId="4" borderId="51" xfId="0" applyFont="1" applyFill="1" applyBorder="1" applyAlignment="1" applyProtection="1">
      <alignment horizontal="center"/>
      <protection hidden="1"/>
    </xf>
    <xf numFmtId="0" fontId="2" fillId="4" borderId="57" xfId="0" applyFont="1" applyFill="1" applyBorder="1" applyAlignment="1" applyProtection="1">
      <alignment horizontal="center"/>
      <protection hidden="1"/>
    </xf>
    <xf numFmtId="0" fontId="2" fillId="4" borderId="43" xfId="0" applyFont="1" applyFill="1" applyBorder="1" applyAlignment="1" applyProtection="1">
      <alignment horizontal="center"/>
      <protection hidden="1"/>
    </xf>
    <xf numFmtId="0" fontId="2" fillId="4" borderId="0" xfId="0" applyFont="1" applyFill="1" applyBorder="1" applyAlignment="1" applyProtection="1">
      <alignment horizontal="center"/>
      <protection hidden="1"/>
    </xf>
    <xf numFmtId="0" fontId="2" fillId="4" borderId="44" xfId="0" applyFont="1" applyFill="1" applyBorder="1" applyAlignment="1" applyProtection="1">
      <alignment horizontal="center"/>
      <protection hidden="1"/>
    </xf>
    <xf numFmtId="0" fontId="2" fillId="4" borderId="32" xfId="0" applyFont="1" applyFill="1" applyBorder="1" applyAlignment="1" applyProtection="1">
      <alignment horizontal="center"/>
      <protection hidden="1"/>
    </xf>
    <xf numFmtId="0" fontId="2" fillId="4" borderId="34" xfId="0" applyFont="1" applyFill="1" applyBorder="1" applyAlignment="1" applyProtection="1">
      <alignment horizontal="center"/>
      <protection hidden="1"/>
    </xf>
    <xf numFmtId="0" fontId="2" fillId="4" borderId="33" xfId="0" applyFont="1" applyFill="1" applyBorder="1" applyAlignment="1" applyProtection="1">
      <alignment horizontal="center"/>
      <protection hidden="1"/>
    </xf>
    <xf numFmtId="0" fontId="19" fillId="8" borderId="0" xfId="0" applyFont="1" applyFill="1" applyAlignment="1" applyProtection="1">
      <alignment horizontal="center"/>
      <protection hidden="1"/>
    </xf>
    <xf numFmtId="0" fontId="19" fillId="8" borderId="44" xfId="0" applyFont="1" applyFill="1" applyBorder="1" applyAlignment="1" applyProtection="1">
      <alignment horizontal="center"/>
      <protection hidden="1"/>
    </xf>
  </cellXfs>
  <cellStyles count="5">
    <cellStyle name="Euro" xfId="1"/>
    <cellStyle name="Lien hypertexte" xfId="2" builtinId="8"/>
    <cellStyle name="Normal" xfId="0" builtinId="0"/>
    <cellStyle name="Normal 2 2" xfId="4"/>
    <cellStyle name="Normal 3" xfId="3"/>
  </cellStyles>
  <dxfs count="43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strike val="0"/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strike val="0"/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strike val="0"/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strike val="0"/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strike val="0"/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strike val="0"/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AC131"/>
  <sheetViews>
    <sheetView showGridLines="0" showRowColHeaders="0" zoomScaleNormal="100" workbookViewId="0"/>
  </sheetViews>
  <sheetFormatPr baseColWidth="10" defaultRowHeight="12.75"/>
  <cols>
    <col min="1" max="1" width="3.7109375" style="151" customWidth="1"/>
    <col min="2" max="2" width="18.5703125" style="151" customWidth="1"/>
    <col min="3" max="3" width="30.7109375" style="181" customWidth="1"/>
    <col min="4" max="5" width="30.7109375" style="181" hidden="1" customWidth="1"/>
    <col min="6" max="6" width="11.42578125" style="181"/>
    <col min="7" max="16" width="11.42578125" style="151"/>
    <col min="17" max="17" width="73.140625" style="151" customWidth="1"/>
    <col min="18" max="26" width="11.42578125" style="151" customWidth="1"/>
    <col min="27" max="16384" width="11.42578125" style="151"/>
  </cols>
  <sheetData>
    <row r="1" spans="1:24">
      <c r="A1" s="150"/>
      <c r="R1" s="152"/>
    </row>
    <row r="2" spans="1:24">
      <c r="B2" s="153"/>
      <c r="C2" s="182"/>
      <c r="D2" s="182"/>
      <c r="E2" s="182"/>
      <c r="F2" s="182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2"/>
    </row>
    <row r="3" spans="1:24">
      <c r="B3" s="153"/>
      <c r="C3" s="207" t="s">
        <v>212</v>
      </c>
      <c r="D3" s="207" t="s">
        <v>213</v>
      </c>
      <c r="E3" s="207" t="s">
        <v>214</v>
      </c>
      <c r="F3" s="183"/>
      <c r="G3" s="154"/>
      <c r="H3" s="154"/>
      <c r="I3" s="153"/>
      <c r="J3" s="153"/>
      <c r="K3" s="153"/>
      <c r="L3" s="153"/>
      <c r="M3" s="153"/>
      <c r="N3" s="153"/>
      <c r="O3" s="153"/>
      <c r="P3" s="153"/>
      <c r="Q3" s="153"/>
    </row>
    <row r="4" spans="1:24">
      <c r="B4" s="153"/>
      <c r="C4" s="208"/>
      <c r="D4" s="208"/>
      <c r="E4" s="208"/>
      <c r="F4" s="184"/>
      <c r="G4" s="154"/>
      <c r="H4" s="154"/>
      <c r="I4" s="153"/>
      <c r="J4" s="153"/>
      <c r="K4" s="153"/>
      <c r="L4" s="153"/>
      <c r="M4" s="153"/>
      <c r="N4" s="153"/>
      <c r="O4" s="153"/>
      <c r="P4" s="153"/>
      <c r="Q4" s="153"/>
      <c r="U4" s="155"/>
      <c r="V4" s="155"/>
      <c r="W4" s="155"/>
      <c r="X4" s="155"/>
    </row>
    <row r="5" spans="1:24">
      <c r="B5" s="153"/>
      <c r="C5" s="207" t="s">
        <v>80</v>
      </c>
      <c r="D5" s="207" t="s">
        <v>81</v>
      </c>
      <c r="E5" s="207" t="s">
        <v>82</v>
      </c>
      <c r="F5" s="184"/>
      <c r="G5" s="154"/>
      <c r="H5" s="154"/>
      <c r="I5" s="153"/>
      <c r="J5" s="153"/>
      <c r="K5" s="153"/>
      <c r="L5" s="153"/>
      <c r="M5" s="153"/>
      <c r="N5" s="153"/>
      <c r="O5" s="153"/>
      <c r="P5" s="153"/>
      <c r="Q5" s="153"/>
      <c r="R5" s="152"/>
      <c r="U5" s="155"/>
      <c r="V5" s="155"/>
      <c r="W5" s="156"/>
      <c r="X5" s="156"/>
    </row>
    <row r="6" spans="1:24">
      <c r="B6" s="153"/>
      <c r="C6" s="208"/>
      <c r="D6" s="208"/>
      <c r="E6" s="208"/>
      <c r="F6" s="184"/>
      <c r="G6" s="154"/>
      <c r="H6" s="154"/>
      <c r="I6" s="153"/>
      <c r="J6" s="153"/>
      <c r="K6" s="153"/>
      <c r="L6" s="153"/>
      <c r="M6" s="153"/>
      <c r="N6" s="153"/>
      <c r="O6" s="153"/>
      <c r="P6" s="153"/>
      <c r="Q6" s="153"/>
      <c r="U6" s="155"/>
      <c r="V6" s="155"/>
      <c r="W6" s="155"/>
      <c r="X6" s="155"/>
    </row>
    <row r="7" spans="1:24">
      <c r="B7" s="153"/>
      <c r="C7" s="209" t="s">
        <v>215</v>
      </c>
      <c r="D7" s="209" t="s">
        <v>216</v>
      </c>
      <c r="E7" s="209" t="s">
        <v>217</v>
      </c>
      <c r="F7" s="184"/>
      <c r="G7" s="154"/>
      <c r="H7" s="154"/>
      <c r="I7" s="153"/>
      <c r="J7" s="153"/>
      <c r="K7" s="153"/>
      <c r="L7" s="153"/>
      <c r="M7" s="153"/>
      <c r="N7" s="153"/>
      <c r="O7" s="153"/>
      <c r="P7" s="153"/>
      <c r="Q7" s="153"/>
      <c r="U7" s="155"/>
      <c r="V7" s="155"/>
      <c r="W7" s="155"/>
      <c r="X7" s="155"/>
    </row>
    <row r="8" spans="1:24">
      <c r="B8" s="153"/>
      <c r="C8" s="210" t="s">
        <v>83</v>
      </c>
      <c r="D8" s="209" t="s">
        <v>182</v>
      </c>
      <c r="E8" s="210" t="s">
        <v>183</v>
      </c>
      <c r="F8" s="184"/>
      <c r="G8" s="154"/>
      <c r="H8" s="154"/>
      <c r="I8" s="153"/>
      <c r="J8" s="153"/>
      <c r="K8" s="153"/>
      <c r="L8" s="153"/>
      <c r="M8" s="153"/>
      <c r="N8" s="153"/>
      <c r="O8" s="153"/>
      <c r="P8" s="153"/>
      <c r="Q8" s="153"/>
      <c r="U8" s="155"/>
      <c r="V8" s="155"/>
      <c r="W8" s="155"/>
      <c r="X8" s="155"/>
    </row>
    <row r="9" spans="1:24">
      <c r="B9" s="153"/>
      <c r="C9" s="208" t="s">
        <v>218</v>
      </c>
      <c r="D9" s="208" t="s">
        <v>219</v>
      </c>
      <c r="E9" s="208" t="s">
        <v>220</v>
      </c>
      <c r="F9" s="184"/>
      <c r="G9" s="154"/>
      <c r="H9" s="154"/>
      <c r="I9" s="153"/>
      <c r="J9" s="153"/>
      <c r="K9" s="153"/>
      <c r="L9" s="153"/>
      <c r="M9" s="153"/>
      <c r="N9" s="153"/>
      <c r="O9" s="153"/>
      <c r="P9" s="153"/>
      <c r="Q9" s="153"/>
      <c r="U9" s="155"/>
      <c r="V9" s="155"/>
      <c r="W9" s="155"/>
      <c r="X9" s="155"/>
    </row>
    <row r="10" spans="1:24">
      <c r="B10" s="153"/>
      <c r="C10" s="208"/>
      <c r="D10" s="208"/>
      <c r="E10" s="208"/>
      <c r="F10" s="184"/>
      <c r="G10" s="154"/>
      <c r="H10" s="154"/>
      <c r="I10" s="153"/>
      <c r="J10" s="153"/>
      <c r="K10" s="153"/>
      <c r="L10" s="153"/>
      <c r="M10" s="153"/>
      <c r="N10" s="153"/>
      <c r="O10" s="153"/>
      <c r="P10" s="153"/>
      <c r="Q10" s="153"/>
      <c r="U10" s="155"/>
      <c r="V10" s="155"/>
      <c r="W10" s="155"/>
      <c r="X10" s="155"/>
    </row>
    <row r="11" spans="1:24">
      <c r="B11" s="153"/>
      <c r="C11" s="208"/>
      <c r="D11" s="208"/>
      <c r="E11" s="208"/>
      <c r="F11" s="184"/>
      <c r="G11" s="154"/>
      <c r="H11" s="154"/>
      <c r="I11" s="153"/>
      <c r="J11" s="153"/>
      <c r="K11" s="153"/>
      <c r="L11" s="153"/>
      <c r="M11" s="153"/>
      <c r="N11" s="153"/>
      <c r="O11" s="153"/>
      <c r="P11" s="153"/>
      <c r="Q11" s="153"/>
      <c r="U11" s="155"/>
      <c r="V11" s="155"/>
      <c r="W11" s="155"/>
      <c r="X11" s="155"/>
    </row>
    <row r="12" spans="1:24">
      <c r="B12" s="153"/>
      <c r="C12" s="207" t="s">
        <v>84</v>
      </c>
      <c r="D12" s="207" t="s">
        <v>85</v>
      </c>
      <c r="E12" s="207" t="s">
        <v>86</v>
      </c>
      <c r="F12" s="184"/>
      <c r="G12" s="154"/>
      <c r="H12" s="154"/>
      <c r="I12" s="153"/>
      <c r="J12" s="153"/>
      <c r="K12" s="153"/>
      <c r="L12" s="153"/>
      <c r="M12" s="153"/>
      <c r="N12" s="153"/>
      <c r="O12" s="153"/>
      <c r="P12" s="153"/>
      <c r="Q12" s="153"/>
      <c r="U12" s="157"/>
      <c r="V12" s="157"/>
      <c r="W12" s="158"/>
      <c r="X12" s="158"/>
    </row>
    <row r="13" spans="1:24">
      <c r="B13" s="153"/>
      <c r="C13" s="208"/>
      <c r="D13" s="208"/>
      <c r="E13" s="208"/>
      <c r="F13" s="184"/>
      <c r="G13" s="154"/>
      <c r="H13" s="154"/>
      <c r="I13" s="153"/>
      <c r="J13" s="153"/>
      <c r="K13" s="153"/>
      <c r="L13" s="153"/>
      <c r="M13" s="153"/>
      <c r="N13" s="153"/>
      <c r="O13" s="153"/>
      <c r="P13" s="153"/>
      <c r="Q13" s="153"/>
      <c r="R13" s="159"/>
      <c r="S13" s="159"/>
      <c r="T13" s="159"/>
      <c r="U13" s="157"/>
      <c r="V13" s="157"/>
      <c r="W13" s="157"/>
      <c r="X13" s="157"/>
    </row>
    <row r="14" spans="1:24">
      <c r="B14" s="153"/>
      <c r="C14" s="208" t="s">
        <v>87</v>
      </c>
      <c r="D14" s="208" t="s">
        <v>88</v>
      </c>
      <c r="E14" s="208" t="s">
        <v>89</v>
      </c>
      <c r="F14" s="184"/>
      <c r="G14" s="154"/>
      <c r="H14" s="154"/>
      <c r="I14" s="153"/>
      <c r="J14" s="153"/>
      <c r="K14" s="153"/>
      <c r="L14" s="153"/>
      <c r="M14" s="153"/>
      <c r="N14" s="153"/>
      <c r="O14" s="153"/>
      <c r="P14" s="153"/>
      <c r="Q14" s="153"/>
      <c r="S14" s="159"/>
      <c r="T14" s="159"/>
      <c r="U14" s="155"/>
      <c r="V14" s="155"/>
      <c r="W14" s="155"/>
      <c r="X14" s="155"/>
    </row>
    <row r="15" spans="1:24">
      <c r="B15" s="153"/>
      <c r="C15" s="208"/>
      <c r="D15" s="208"/>
      <c r="E15" s="208"/>
      <c r="F15" s="184"/>
      <c r="G15" s="154"/>
      <c r="H15" s="154"/>
      <c r="I15" s="153"/>
      <c r="J15" s="153"/>
      <c r="K15" s="153"/>
      <c r="L15" s="153"/>
      <c r="M15" s="153"/>
      <c r="N15" s="153"/>
      <c r="O15" s="153"/>
      <c r="P15" s="153"/>
      <c r="Q15" s="153"/>
      <c r="R15" s="159"/>
      <c r="S15" s="159"/>
      <c r="T15" s="159"/>
      <c r="U15" s="155"/>
      <c r="V15" s="155"/>
      <c r="W15" s="155"/>
      <c r="X15" s="155"/>
    </row>
    <row r="16" spans="1:24">
      <c r="B16" s="153"/>
      <c r="C16" s="211" t="s">
        <v>248</v>
      </c>
      <c r="D16" s="208" t="s">
        <v>249</v>
      </c>
      <c r="E16" s="211" t="s">
        <v>250</v>
      </c>
      <c r="F16" s="184"/>
      <c r="G16" s="154"/>
      <c r="H16" s="154"/>
      <c r="I16" s="153"/>
      <c r="J16" s="153"/>
      <c r="K16" s="153"/>
      <c r="L16" s="153"/>
      <c r="M16" s="153"/>
      <c r="N16" s="153"/>
      <c r="O16" s="153"/>
      <c r="P16" s="153"/>
      <c r="Q16" s="153"/>
      <c r="R16" s="159"/>
      <c r="U16" s="155"/>
      <c r="V16" s="155"/>
      <c r="W16" s="155"/>
      <c r="X16" s="155"/>
    </row>
    <row r="17" spans="2:24">
      <c r="B17" s="153"/>
      <c r="C17" s="212" t="s">
        <v>221</v>
      </c>
      <c r="D17" s="212" t="s">
        <v>222</v>
      </c>
      <c r="E17" s="212" t="s">
        <v>223</v>
      </c>
      <c r="F17" s="184"/>
      <c r="G17" s="154"/>
      <c r="H17" s="154"/>
      <c r="I17" s="153"/>
      <c r="J17" s="153"/>
      <c r="K17" s="153"/>
      <c r="L17" s="153"/>
      <c r="M17" s="153"/>
      <c r="N17" s="153"/>
      <c r="O17" s="153"/>
      <c r="P17" s="153"/>
      <c r="Q17" s="153"/>
      <c r="R17" s="159"/>
      <c r="S17" s="159"/>
      <c r="U17" s="155"/>
      <c r="V17" s="155"/>
      <c r="W17" s="155"/>
      <c r="X17" s="155"/>
    </row>
    <row r="18" spans="2:24">
      <c r="B18" s="153"/>
      <c r="C18" s="212" t="s">
        <v>354</v>
      </c>
      <c r="D18" s="212" t="s">
        <v>355</v>
      </c>
      <c r="E18" s="212" t="s">
        <v>356</v>
      </c>
      <c r="F18" s="184"/>
      <c r="G18" s="154"/>
      <c r="H18" s="154"/>
      <c r="I18" s="153"/>
      <c r="J18" s="153"/>
      <c r="K18" s="153"/>
      <c r="L18" s="153"/>
      <c r="M18" s="153"/>
      <c r="N18" s="153"/>
      <c r="O18" s="153"/>
      <c r="P18" s="153"/>
      <c r="Q18" s="153"/>
      <c r="R18" s="159"/>
      <c r="S18" s="159"/>
      <c r="U18" s="155"/>
      <c r="V18" s="155"/>
      <c r="W18" s="155"/>
      <c r="X18" s="155"/>
    </row>
    <row r="19" spans="2:24">
      <c r="B19" s="153"/>
      <c r="C19" s="212" t="s">
        <v>224</v>
      </c>
      <c r="D19" s="212" t="s">
        <v>225</v>
      </c>
      <c r="E19" s="212" t="s">
        <v>226</v>
      </c>
      <c r="F19" s="184"/>
      <c r="G19" s="154"/>
      <c r="H19" s="154"/>
      <c r="I19" s="153"/>
      <c r="J19" s="153"/>
      <c r="K19" s="153"/>
      <c r="L19" s="153"/>
      <c r="M19" s="153"/>
      <c r="N19" s="153"/>
      <c r="O19" s="153"/>
      <c r="P19" s="153"/>
      <c r="Q19" s="153"/>
      <c r="U19" s="155"/>
      <c r="V19" s="155"/>
      <c r="W19" s="155"/>
      <c r="X19" s="155"/>
    </row>
    <row r="20" spans="2:24">
      <c r="B20" s="153"/>
      <c r="C20" s="213" t="s">
        <v>122</v>
      </c>
      <c r="D20" s="213" t="s">
        <v>123</v>
      </c>
      <c r="E20" s="213" t="s">
        <v>184</v>
      </c>
      <c r="F20" s="184"/>
      <c r="G20" s="154"/>
      <c r="H20" s="154"/>
      <c r="I20" s="153"/>
      <c r="J20" s="153"/>
      <c r="K20" s="153"/>
      <c r="L20" s="153"/>
      <c r="M20" s="153"/>
      <c r="N20" s="153"/>
      <c r="O20" s="153"/>
      <c r="P20" s="153"/>
      <c r="Q20" s="153"/>
      <c r="R20" s="159"/>
      <c r="S20" s="159"/>
      <c r="T20" s="159"/>
      <c r="U20" s="155"/>
      <c r="V20" s="155"/>
      <c r="W20" s="155"/>
      <c r="X20" s="155"/>
    </row>
    <row r="21" spans="2:24">
      <c r="B21" s="153"/>
      <c r="C21" s="213" t="s">
        <v>124</v>
      </c>
      <c r="D21" s="213" t="s">
        <v>125</v>
      </c>
      <c r="E21" s="213" t="s">
        <v>185</v>
      </c>
      <c r="F21" s="184"/>
      <c r="G21" s="154"/>
      <c r="H21" s="154"/>
      <c r="I21" s="153"/>
      <c r="J21" s="153"/>
      <c r="K21" s="153"/>
      <c r="L21" s="153"/>
      <c r="M21" s="153"/>
      <c r="N21" s="153"/>
      <c r="O21" s="153"/>
      <c r="P21" s="153"/>
      <c r="Q21" s="153"/>
      <c r="R21" s="159"/>
      <c r="T21" s="159"/>
      <c r="U21" s="157"/>
      <c r="V21" s="157"/>
      <c r="W21" s="158"/>
      <c r="X21" s="158"/>
    </row>
    <row r="22" spans="2:24">
      <c r="B22" s="153"/>
      <c r="C22" s="213" t="s">
        <v>90</v>
      </c>
      <c r="D22" s="213" t="s">
        <v>91</v>
      </c>
      <c r="E22" s="213" t="s">
        <v>186</v>
      </c>
      <c r="F22" s="184"/>
      <c r="G22" s="154"/>
      <c r="H22" s="154"/>
      <c r="I22" s="153"/>
      <c r="J22" s="153"/>
      <c r="K22" s="153"/>
      <c r="L22" s="153"/>
      <c r="M22" s="153"/>
      <c r="N22" s="153"/>
      <c r="O22" s="153"/>
      <c r="P22" s="153"/>
      <c r="Q22" s="153"/>
      <c r="R22" s="159"/>
      <c r="S22" s="159"/>
      <c r="T22" s="159"/>
      <c r="U22" s="155"/>
      <c r="V22" s="155"/>
      <c r="W22" s="155"/>
      <c r="X22" s="155"/>
    </row>
    <row r="23" spans="2:24">
      <c r="B23" s="153"/>
      <c r="C23" s="208"/>
      <c r="D23" s="214"/>
      <c r="E23" s="208"/>
      <c r="F23" s="184"/>
      <c r="G23" s="154"/>
      <c r="H23" s="154"/>
      <c r="I23" s="153"/>
      <c r="J23" s="153"/>
      <c r="K23" s="153"/>
      <c r="L23" s="153"/>
      <c r="M23" s="153"/>
      <c r="N23" s="153"/>
      <c r="O23" s="153"/>
      <c r="P23" s="153"/>
      <c r="Q23" s="153"/>
      <c r="R23" s="159"/>
      <c r="S23" s="159"/>
      <c r="T23" s="159"/>
      <c r="U23" s="155"/>
      <c r="V23" s="155"/>
      <c r="W23" s="155"/>
      <c r="X23" s="155"/>
    </row>
    <row r="24" spans="2:24">
      <c r="B24" s="153"/>
      <c r="C24" s="208" t="s">
        <v>283</v>
      </c>
      <c r="D24" s="208" t="s">
        <v>284</v>
      </c>
      <c r="E24" s="208" t="s">
        <v>285</v>
      </c>
      <c r="F24" s="184"/>
      <c r="G24" s="154"/>
      <c r="H24" s="154"/>
      <c r="I24" s="153"/>
      <c r="J24" s="153"/>
      <c r="K24" s="153"/>
      <c r="L24" s="153"/>
      <c r="M24" s="153"/>
      <c r="N24" s="153"/>
      <c r="O24" s="153"/>
      <c r="P24" s="153"/>
      <c r="Q24" s="153"/>
      <c r="R24" s="159"/>
      <c r="S24" s="159"/>
      <c r="T24" s="159"/>
      <c r="U24" s="155"/>
      <c r="V24" s="155"/>
      <c r="W24" s="155"/>
      <c r="X24" s="155"/>
    </row>
    <row r="25" spans="2:24">
      <c r="B25" s="153"/>
      <c r="C25" s="208" t="s">
        <v>330</v>
      </c>
      <c r="D25" s="208" t="s">
        <v>331</v>
      </c>
      <c r="E25" s="208" t="s">
        <v>332</v>
      </c>
      <c r="F25" s="184"/>
      <c r="G25" s="154"/>
      <c r="H25" s="154"/>
      <c r="I25" s="153"/>
      <c r="J25" s="153"/>
      <c r="K25" s="153"/>
      <c r="L25" s="153"/>
      <c r="M25" s="153"/>
      <c r="N25" s="153"/>
      <c r="O25" s="153"/>
      <c r="P25" s="153"/>
      <c r="Q25" s="153"/>
      <c r="R25" s="159"/>
      <c r="S25" s="159"/>
      <c r="T25" s="159"/>
      <c r="U25" s="155"/>
      <c r="V25" s="155"/>
      <c r="W25" s="155"/>
      <c r="X25" s="155"/>
    </row>
    <row r="26" spans="2:24">
      <c r="B26" s="153"/>
      <c r="C26" s="208" t="s">
        <v>227</v>
      </c>
      <c r="D26" s="208" t="s">
        <v>228</v>
      </c>
      <c r="E26" s="208" t="s">
        <v>229</v>
      </c>
      <c r="F26" s="184"/>
      <c r="G26" s="154"/>
      <c r="H26" s="154"/>
      <c r="I26" s="153"/>
      <c r="J26" s="153"/>
      <c r="K26" s="153"/>
      <c r="L26" s="153"/>
      <c r="M26" s="153"/>
      <c r="N26" s="153"/>
      <c r="O26" s="153"/>
      <c r="P26" s="153"/>
      <c r="Q26" s="153"/>
      <c r="R26" s="159"/>
      <c r="S26" s="159"/>
      <c r="T26" s="159"/>
      <c r="U26" s="155"/>
      <c r="V26" s="155"/>
      <c r="W26" s="155"/>
      <c r="X26" s="155"/>
    </row>
    <row r="27" spans="2:24">
      <c r="B27" s="153"/>
      <c r="C27" s="212" t="s">
        <v>333</v>
      </c>
      <c r="D27" s="212" t="s">
        <v>334</v>
      </c>
      <c r="E27" s="212" t="s">
        <v>335</v>
      </c>
      <c r="F27" s="184"/>
      <c r="G27" s="154"/>
      <c r="H27" s="154"/>
      <c r="I27" s="153"/>
      <c r="J27" s="153"/>
      <c r="K27" s="153"/>
      <c r="L27" s="153"/>
      <c r="M27" s="153"/>
      <c r="N27" s="153"/>
      <c r="O27" s="153"/>
      <c r="P27" s="153"/>
      <c r="Q27" s="153"/>
      <c r="S27" s="159"/>
      <c r="T27" s="159"/>
      <c r="U27" s="155"/>
      <c r="V27" s="155"/>
      <c r="W27" s="155"/>
      <c r="X27" s="155"/>
    </row>
    <row r="28" spans="2:24">
      <c r="B28" s="153"/>
      <c r="C28" s="212" t="s">
        <v>336</v>
      </c>
      <c r="D28" s="212" t="s">
        <v>337</v>
      </c>
      <c r="E28" s="212" t="s">
        <v>338</v>
      </c>
      <c r="F28" s="184"/>
      <c r="G28" s="154"/>
      <c r="H28" s="154"/>
      <c r="I28" s="153"/>
      <c r="J28" s="153"/>
      <c r="K28" s="153"/>
      <c r="L28" s="153"/>
      <c r="M28" s="153"/>
      <c r="N28" s="153"/>
      <c r="O28" s="153"/>
      <c r="P28" s="153"/>
      <c r="Q28" s="153"/>
      <c r="S28" s="159"/>
      <c r="T28" s="159"/>
      <c r="U28" s="155"/>
      <c r="V28" s="155"/>
      <c r="W28" s="155"/>
      <c r="X28" s="155"/>
    </row>
    <row r="29" spans="2:24">
      <c r="B29" s="153"/>
      <c r="C29" s="212" t="s">
        <v>286</v>
      </c>
      <c r="D29" s="212" t="s">
        <v>287</v>
      </c>
      <c r="E29" s="212" t="s">
        <v>288</v>
      </c>
      <c r="F29" s="184"/>
      <c r="G29" s="154"/>
      <c r="H29" s="154"/>
      <c r="I29" s="153"/>
      <c r="J29" s="153"/>
      <c r="K29" s="153"/>
      <c r="L29" s="153"/>
      <c r="M29" s="153"/>
      <c r="N29" s="153"/>
      <c r="O29" s="153"/>
      <c r="P29" s="153"/>
      <c r="Q29" s="153"/>
      <c r="S29" s="159"/>
      <c r="T29" s="159"/>
      <c r="U29" s="155"/>
      <c r="V29" s="155"/>
      <c r="W29" s="155"/>
      <c r="X29" s="155"/>
    </row>
    <row r="30" spans="2:24">
      <c r="B30" s="153"/>
      <c r="C30" s="208" t="s">
        <v>289</v>
      </c>
      <c r="D30" s="208" t="s">
        <v>290</v>
      </c>
      <c r="E30" s="208" t="s">
        <v>291</v>
      </c>
      <c r="F30" s="184"/>
      <c r="G30" s="154"/>
      <c r="H30" s="154"/>
      <c r="I30" s="153"/>
      <c r="J30" s="153"/>
      <c r="K30" s="153"/>
      <c r="L30" s="153"/>
      <c r="M30" s="153"/>
      <c r="N30" s="153"/>
      <c r="O30" s="153"/>
      <c r="P30" s="153"/>
      <c r="Q30" s="153"/>
      <c r="R30" s="159"/>
      <c r="S30" s="159"/>
      <c r="T30" s="159"/>
      <c r="U30" s="155"/>
      <c r="V30" s="155"/>
      <c r="W30" s="155"/>
      <c r="X30" s="155"/>
    </row>
    <row r="31" spans="2:24">
      <c r="B31" s="153"/>
      <c r="C31" s="212" t="s">
        <v>339</v>
      </c>
      <c r="D31" s="212" t="s">
        <v>340</v>
      </c>
      <c r="E31" s="212" t="s">
        <v>341</v>
      </c>
      <c r="F31" s="184"/>
      <c r="G31" s="154"/>
      <c r="H31" s="154"/>
      <c r="I31" s="153"/>
      <c r="J31" s="153"/>
      <c r="K31" s="153"/>
      <c r="L31" s="153"/>
      <c r="M31" s="153"/>
      <c r="N31" s="153"/>
      <c r="O31" s="153"/>
      <c r="P31" s="153"/>
      <c r="Q31" s="153"/>
      <c r="S31" s="159"/>
      <c r="U31" s="155"/>
      <c r="V31" s="155"/>
      <c r="W31" s="155"/>
      <c r="X31" s="155"/>
    </row>
    <row r="32" spans="2:24">
      <c r="B32" s="153"/>
      <c r="C32" s="212" t="s">
        <v>342</v>
      </c>
      <c r="D32" s="212" t="s">
        <v>343</v>
      </c>
      <c r="E32" s="212" t="s">
        <v>344</v>
      </c>
      <c r="F32" s="184"/>
      <c r="G32" s="154"/>
      <c r="H32" s="154"/>
      <c r="I32" s="153"/>
      <c r="J32" s="153"/>
      <c r="K32" s="153"/>
      <c r="L32" s="153"/>
      <c r="M32" s="153"/>
      <c r="N32" s="153"/>
      <c r="O32" s="153"/>
      <c r="P32" s="153"/>
      <c r="Q32" s="153"/>
      <c r="S32" s="159"/>
      <c r="T32" s="159"/>
      <c r="U32" s="155"/>
      <c r="V32" s="155"/>
      <c r="W32" s="155"/>
      <c r="X32" s="155"/>
    </row>
    <row r="33" spans="2:24">
      <c r="B33" s="153"/>
      <c r="C33" s="212" t="s">
        <v>230</v>
      </c>
      <c r="D33" s="212" t="s">
        <v>231</v>
      </c>
      <c r="E33" s="212" t="s">
        <v>232</v>
      </c>
      <c r="F33" s="184"/>
      <c r="G33" s="154"/>
      <c r="H33" s="154"/>
      <c r="I33" s="153"/>
      <c r="J33" s="153"/>
      <c r="K33" s="153"/>
      <c r="L33" s="153"/>
      <c r="M33" s="153"/>
      <c r="N33" s="153"/>
      <c r="O33" s="153"/>
      <c r="P33" s="153"/>
      <c r="Q33" s="153"/>
      <c r="S33" s="159"/>
      <c r="T33" s="159"/>
      <c r="U33" s="155"/>
      <c r="V33" s="155"/>
      <c r="W33" s="155"/>
      <c r="X33" s="155"/>
    </row>
    <row r="34" spans="2:24">
      <c r="B34" s="153"/>
      <c r="C34" s="208"/>
      <c r="D34" s="208"/>
      <c r="E34" s="208"/>
      <c r="F34" s="184"/>
      <c r="G34" s="154"/>
      <c r="H34" s="154"/>
      <c r="I34" s="153"/>
      <c r="J34" s="153"/>
      <c r="K34" s="153"/>
      <c r="L34" s="153"/>
      <c r="M34" s="153"/>
      <c r="N34" s="153"/>
      <c r="O34" s="153"/>
      <c r="P34" s="153"/>
      <c r="Q34" s="153"/>
      <c r="T34" s="159"/>
      <c r="U34" s="155"/>
      <c r="V34" s="155"/>
      <c r="W34" s="155"/>
      <c r="X34" s="155"/>
    </row>
    <row r="35" spans="2:24">
      <c r="B35" s="153"/>
      <c r="C35" s="208" t="s">
        <v>93</v>
      </c>
      <c r="D35" s="209" t="s">
        <v>94</v>
      </c>
      <c r="E35" s="208" t="s">
        <v>95</v>
      </c>
      <c r="F35" s="184"/>
      <c r="G35" s="154"/>
      <c r="H35" s="154"/>
      <c r="I35" s="153"/>
      <c r="J35" s="153"/>
      <c r="K35" s="153"/>
      <c r="L35" s="153"/>
      <c r="M35" s="153"/>
      <c r="N35" s="153"/>
      <c r="O35" s="153"/>
      <c r="P35" s="153"/>
      <c r="Q35" s="153"/>
      <c r="S35" s="159"/>
      <c r="T35" s="159"/>
      <c r="U35" s="155"/>
      <c r="V35" s="155"/>
      <c r="W35" s="155"/>
      <c r="X35" s="155"/>
    </row>
    <row r="36" spans="2:24">
      <c r="B36" s="153"/>
      <c r="C36" s="208" t="s">
        <v>96</v>
      </c>
      <c r="D36" s="208" t="s">
        <v>97</v>
      </c>
      <c r="E36" s="208" t="s">
        <v>98</v>
      </c>
      <c r="F36" s="184"/>
      <c r="G36" s="154"/>
      <c r="H36" s="154"/>
      <c r="I36" s="153"/>
      <c r="J36" s="153"/>
      <c r="K36" s="153"/>
      <c r="L36" s="153"/>
      <c r="M36" s="153"/>
      <c r="N36" s="153"/>
      <c r="O36" s="153"/>
      <c r="P36" s="153"/>
      <c r="Q36" s="153"/>
      <c r="S36" s="159"/>
      <c r="T36" s="159"/>
      <c r="V36" s="159"/>
    </row>
    <row r="37" spans="2:24">
      <c r="B37" s="153"/>
      <c r="C37" s="208" t="s">
        <v>233</v>
      </c>
      <c r="D37" s="208" t="s">
        <v>234</v>
      </c>
      <c r="E37" s="208" t="s">
        <v>235</v>
      </c>
      <c r="F37" s="184"/>
      <c r="G37" s="154"/>
      <c r="H37" s="154"/>
      <c r="I37" s="153"/>
      <c r="J37" s="153"/>
      <c r="K37" s="153"/>
      <c r="L37" s="153"/>
      <c r="M37" s="153"/>
      <c r="N37" s="153"/>
      <c r="O37" s="153"/>
      <c r="P37" s="153"/>
      <c r="Q37" s="153"/>
      <c r="S37" s="159"/>
      <c r="T37" s="159"/>
      <c r="V37" s="159"/>
    </row>
    <row r="38" spans="2:24">
      <c r="B38" s="153"/>
      <c r="C38" s="212" t="s">
        <v>345</v>
      </c>
      <c r="D38" s="212" t="s">
        <v>346</v>
      </c>
      <c r="E38" s="212" t="s">
        <v>347</v>
      </c>
      <c r="F38" s="184"/>
      <c r="G38" s="154"/>
      <c r="H38" s="154"/>
      <c r="I38" s="153"/>
      <c r="J38" s="153"/>
      <c r="K38" s="153"/>
      <c r="L38" s="153"/>
      <c r="M38" s="153"/>
      <c r="N38" s="153"/>
      <c r="O38" s="153"/>
      <c r="P38" s="153"/>
      <c r="Q38" s="153"/>
      <c r="V38" s="159"/>
    </row>
    <row r="39" spans="2:24">
      <c r="B39" s="153"/>
      <c r="C39" s="212" t="s">
        <v>348</v>
      </c>
      <c r="D39" s="212" t="s">
        <v>349</v>
      </c>
      <c r="E39" s="212" t="s">
        <v>350</v>
      </c>
      <c r="F39" s="184"/>
      <c r="G39" s="154"/>
      <c r="H39" s="154"/>
      <c r="I39" s="153"/>
      <c r="J39" s="153"/>
      <c r="K39" s="153"/>
      <c r="L39" s="153"/>
      <c r="M39" s="153"/>
      <c r="N39" s="153"/>
      <c r="O39" s="153"/>
      <c r="P39" s="153"/>
      <c r="Q39" s="153"/>
      <c r="X39" s="159"/>
    </row>
    <row r="40" spans="2:24">
      <c r="B40" s="153"/>
      <c r="C40" s="212" t="s">
        <v>351</v>
      </c>
      <c r="D40" s="212" t="s">
        <v>352</v>
      </c>
      <c r="E40" s="212" t="s">
        <v>353</v>
      </c>
      <c r="F40" s="184"/>
      <c r="G40" s="154"/>
      <c r="H40" s="154"/>
      <c r="I40" s="153"/>
      <c r="J40" s="153"/>
      <c r="K40" s="153"/>
      <c r="L40" s="153"/>
      <c r="M40" s="153"/>
      <c r="N40" s="153"/>
      <c r="O40" s="153"/>
      <c r="P40" s="153"/>
      <c r="Q40" s="153"/>
    </row>
    <row r="41" spans="2:24">
      <c r="B41" s="153"/>
      <c r="C41" s="208"/>
      <c r="D41" s="209"/>
      <c r="E41" s="208"/>
      <c r="F41" s="184"/>
      <c r="G41" s="154"/>
      <c r="H41" s="154"/>
      <c r="I41" s="153"/>
      <c r="J41" s="153"/>
      <c r="K41" s="153"/>
      <c r="L41" s="153"/>
      <c r="M41" s="153"/>
      <c r="N41" s="153"/>
      <c r="O41" s="153"/>
      <c r="P41" s="153"/>
      <c r="Q41" s="153"/>
      <c r="U41" s="159"/>
      <c r="V41" s="159"/>
      <c r="W41" s="159"/>
      <c r="X41" s="159"/>
    </row>
    <row r="42" spans="2:24">
      <c r="B42" s="153"/>
      <c r="C42" s="209" t="s">
        <v>236</v>
      </c>
      <c r="D42" s="209" t="s">
        <v>237</v>
      </c>
      <c r="E42" s="209" t="s">
        <v>238</v>
      </c>
      <c r="F42" s="184"/>
      <c r="G42" s="154"/>
      <c r="H42" s="154"/>
      <c r="I42" s="153"/>
      <c r="J42" s="153"/>
      <c r="K42" s="153"/>
      <c r="L42" s="153"/>
      <c r="M42" s="153"/>
      <c r="N42" s="153"/>
      <c r="O42" s="153"/>
      <c r="P42" s="153"/>
      <c r="Q42" s="153"/>
      <c r="U42" s="159"/>
      <c r="V42" s="159"/>
      <c r="W42" s="159"/>
      <c r="X42" s="159"/>
    </row>
    <row r="43" spans="2:24">
      <c r="B43" s="153"/>
      <c r="C43" s="208"/>
      <c r="D43" s="209"/>
      <c r="E43" s="208"/>
      <c r="F43" s="184"/>
      <c r="G43" s="154"/>
      <c r="H43" s="154"/>
      <c r="I43" s="153"/>
      <c r="J43" s="153"/>
      <c r="K43" s="153"/>
      <c r="L43" s="153"/>
      <c r="M43" s="153"/>
      <c r="N43" s="153"/>
      <c r="O43" s="153"/>
      <c r="P43" s="153"/>
      <c r="Q43" s="153"/>
      <c r="U43" s="159"/>
      <c r="V43" s="159"/>
      <c r="W43" s="159"/>
      <c r="X43" s="159"/>
    </row>
    <row r="44" spans="2:24">
      <c r="B44" s="153"/>
      <c r="C44" s="211" t="s">
        <v>251</v>
      </c>
      <c r="D44" s="208" t="s">
        <v>252</v>
      </c>
      <c r="E44" s="211" t="s">
        <v>253</v>
      </c>
      <c r="F44" s="184"/>
      <c r="G44" s="154"/>
      <c r="H44" s="154"/>
      <c r="I44" s="153"/>
      <c r="J44" s="153"/>
      <c r="K44" s="153"/>
      <c r="L44" s="153"/>
      <c r="M44" s="153"/>
      <c r="N44" s="153"/>
      <c r="O44" s="153"/>
      <c r="P44" s="153"/>
      <c r="Q44" s="153"/>
    </row>
    <row r="45" spans="2:24">
      <c r="B45" s="153"/>
      <c r="C45" s="215"/>
      <c r="D45" s="208"/>
      <c r="E45" s="215"/>
      <c r="F45" s="184"/>
      <c r="G45" s="154"/>
      <c r="H45" s="154"/>
      <c r="I45" s="153"/>
      <c r="J45" s="153"/>
      <c r="K45" s="153"/>
      <c r="L45" s="153"/>
      <c r="M45" s="153"/>
      <c r="N45" s="153"/>
      <c r="O45" s="153"/>
      <c r="P45" s="153"/>
      <c r="Q45" s="153"/>
    </row>
    <row r="46" spans="2:24">
      <c r="B46" s="153"/>
      <c r="C46" s="209" t="s">
        <v>239</v>
      </c>
      <c r="D46" s="209" t="s">
        <v>240</v>
      </c>
      <c r="E46" s="209" t="s">
        <v>241</v>
      </c>
      <c r="F46" s="184"/>
      <c r="G46" s="154"/>
      <c r="H46" s="154"/>
      <c r="I46" s="153"/>
      <c r="J46" s="153"/>
      <c r="K46" s="153"/>
      <c r="L46" s="153"/>
      <c r="M46" s="153"/>
      <c r="N46" s="153"/>
      <c r="O46" s="153"/>
      <c r="P46" s="153"/>
      <c r="Q46" s="153"/>
    </row>
    <row r="47" spans="2:24">
      <c r="B47" s="153"/>
      <c r="C47" s="216" t="s">
        <v>298</v>
      </c>
      <c r="D47" s="216" t="s">
        <v>299</v>
      </c>
      <c r="E47" s="216" t="s">
        <v>300</v>
      </c>
      <c r="F47" s="184"/>
      <c r="G47" s="154"/>
      <c r="H47" s="154"/>
      <c r="I47" s="153"/>
      <c r="J47" s="153"/>
      <c r="K47" s="153"/>
      <c r="L47" s="153"/>
      <c r="M47" s="153"/>
      <c r="N47" s="153"/>
      <c r="O47" s="153"/>
      <c r="P47" s="153"/>
      <c r="Q47" s="153"/>
    </row>
    <row r="48" spans="2:24">
      <c r="B48" s="153"/>
      <c r="C48" s="216" t="s">
        <v>323</v>
      </c>
      <c r="D48" s="216" t="s">
        <v>324</v>
      </c>
      <c r="E48" s="216" t="s">
        <v>325</v>
      </c>
      <c r="F48" s="184"/>
      <c r="G48" s="154"/>
      <c r="H48" s="154"/>
      <c r="I48" s="153"/>
      <c r="J48" s="153"/>
      <c r="K48" s="153"/>
      <c r="L48" s="153"/>
      <c r="M48" s="153"/>
      <c r="N48" s="153"/>
      <c r="O48" s="153"/>
      <c r="P48" s="153"/>
      <c r="Q48" s="153"/>
    </row>
    <row r="49" spans="2:24">
      <c r="B49" s="153"/>
      <c r="C49" s="217" t="s">
        <v>326</v>
      </c>
      <c r="D49" s="217" t="s">
        <v>327</v>
      </c>
      <c r="E49" s="217" t="s">
        <v>328</v>
      </c>
      <c r="F49" s="184"/>
      <c r="G49" s="154"/>
      <c r="H49" s="154"/>
      <c r="I49" s="153"/>
      <c r="J49" s="153"/>
      <c r="K49" s="153"/>
      <c r="L49" s="153"/>
      <c r="M49" s="153"/>
      <c r="N49" s="153"/>
      <c r="O49" s="153"/>
      <c r="P49" s="153"/>
      <c r="Q49" s="153"/>
    </row>
    <row r="50" spans="2:24">
      <c r="B50" s="153"/>
      <c r="C50" s="216" t="s">
        <v>313</v>
      </c>
      <c r="D50" s="216" t="s">
        <v>314</v>
      </c>
      <c r="E50" s="216" t="s">
        <v>315</v>
      </c>
      <c r="F50" s="184"/>
      <c r="G50" s="154"/>
      <c r="H50" s="154"/>
      <c r="I50" s="153"/>
      <c r="J50" s="153"/>
      <c r="K50" s="153"/>
      <c r="L50" s="153"/>
      <c r="M50" s="153"/>
      <c r="N50" s="153"/>
      <c r="O50" s="153"/>
      <c r="P50" s="153"/>
      <c r="Q50" s="153"/>
    </row>
    <row r="51" spans="2:24">
      <c r="B51" s="153"/>
      <c r="C51" s="209"/>
      <c r="D51" s="209"/>
      <c r="E51" s="209"/>
      <c r="F51" s="184"/>
      <c r="G51" s="154"/>
      <c r="H51" s="154"/>
      <c r="I51" s="153"/>
      <c r="J51" s="153"/>
      <c r="K51" s="153"/>
      <c r="L51" s="153"/>
      <c r="M51" s="153"/>
      <c r="N51" s="153"/>
      <c r="O51" s="153"/>
      <c r="P51" s="153"/>
      <c r="Q51" s="153"/>
    </row>
    <row r="52" spans="2:24">
      <c r="B52" s="153"/>
      <c r="C52" s="209" t="s">
        <v>99</v>
      </c>
      <c r="D52" s="209" t="s">
        <v>100</v>
      </c>
      <c r="E52" s="209" t="s">
        <v>101</v>
      </c>
      <c r="F52" s="184"/>
      <c r="G52" s="154"/>
      <c r="H52" s="154"/>
      <c r="I52" s="153"/>
      <c r="J52" s="153"/>
      <c r="K52" s="153"/>
      <c r="L52" s="153"/>
      <c r="M52" s="153"/>
      <c r="N52" s="153"/>
      <c r="O52" s="153"/>
      <c r="P52" s="153"/>
      <c r="Q52" s="153"/>
    </row>
    <row r="53" spans="2:24">
      <c r="B53" s="153"/>
      <c r="C53" s="216" t="s">
        <v>301</v>
      </c>
      <c r="D53" s="216" t="s">
        <v>302</v>
      </c>
      <c r="E53" s="216" t="s">
        <v>303</v>
      </c>
      <c r="F53" s="184"/>
      <c r="G53" s="154"/>
      <c r="H53" s="154"/>
      <c r="I53" s="153"/>
      <c r="J53" s="153"/>
      <c r="K53" s="153"/>
      <c r="L53" s="153"/>
      <c r="M53" s="153"/>
      <c r="N53" s="153"/>
      <c r="O53" s="153"/>
      <c r="P53" s="153"/>
      <c r="Q53" s="153"/>
    </row>
    <row r="54" spans="2:24">
      <c r="B54" s="153"/>
      <c r="C54" s="209"/>
      <c r="D54" s="209"/>
      <c r="E54" s="209"/>
      <c r="F54" s="184"/>
      <c r="G54" s="154"/>
      <c r="H54" s="154"/>
      <c r="I54" s="153"/>
      <c r="J54" s="153"/>
      <c r="K54" s="153"/>
      <c r="L54" s="153"/>
      <c r="M54" s="153"/>
      <c r="N54" s="153"/>
      <c r="O54" s="153"/>
      <c r="P54" s="153"/>
      <c r="Q54" s="153"/>
    </row>
    <row r="55" spans="2:24">
      <c r="B55" s="153"/>
      <c r="C55" s="209" t="s">
        <v>102</v>
      </c>
      <c r="D55" s="209" t="s">
        <v>103</v>
      </c>
      <c r="E55" s="209" t="s">
        <v>104</v>
      </c>
      <c r="F55" s="184"/>
      <c r="G55" s="154"/>
      <c r="H55" s="154"/>
      <c r="I55" s="153"/>
      <c r="J55" s="153"/>
      <c r="K55" s="153"/>
      <c r="L55" s="153"/>
      <c r="M55" s="153"/>
      <c r="N55" s="153"/>
      <c r="O55" s="153"/>
      <c r="P55" s="153"/>
      <c r="Q55" s="153"/>
    </row>
    <row r="56" spans="2:24">
      <c r="B56" s="153"/>
      <c r="C56" s="216" t="s">
        <v>304</v>
      </c>
      <c r="D56" s="216" t="s">
        <v>305</v>
      </c>
      <c r="E56" s="216" t="s">
        <v>306</v>
      </c>
      <c r="F56" s="184"/>
      <c r="G56" s="154"/>
      <c r="H56" s="154"/>
      <c r="I56" s="153"/>
      <c r="J56" s="153"/>
      <c r="K56" s="153"/>
      <c r="L56" s="153"/>
      <c r="M56" s="153"/>
      <c r="N56" s="153"/>
      <c r="O56" s="153"/>
      <c r="P56" s="153"/>
      <c r="Q56" s="153"/>
    </row>
    <row r="57" spans="2:24">
      <c r="B57" s="153"/>
      <c r="C57" s="209"/>
      <c r="D57" s="209"/>
      <c r="E57" s="209"/>
      <c r="F57" s="184"/>
      <c r="G57" s="154"/>
      <c r="H57" s="154"/>
      <c r="I57" s="153"/>
      <c r="J57" s="153"/>
      <c r="K57" s="153"/>
      <c r="L57" s="153"/>
      <c r="M57" s="153"/>
      <c r="N57" s="153"/>
      <c r="O57" s="153"/>
      <c r="P57" s="153"/>
      <c r="Q57" s="153"/>
    </row>
    <row r="58" spans="2:24">
      <c r="B58" s="153"/>
      <c r="C58" s="209" t="s">
        <v>105</v>
      </c>
      <c r="D58" s="209" t="s">
        <v>106</v>
      </c>
      <c r="E58" s="209" t="s">
        <v>107</v>
      </c>
      <c r="F58" s="184"/>
      <c r="G58" s="154"/>
      <c r="H58" s="154"/>
      <c r="I58" s="153"/>
      <c r="J58" s="153"/>
      <c r="K58" s="153"/>
      <c r="L58" s="153"/>
      <c r="M58" s="153"/>
      <c r="N58" s="153"/>
      <c r="O58" s="153"/>
      <c r="P58" s="153"/>
      <c r="Q58" s="153"/>
    </row>
    <row r="59" spans="2:24">
      <c r="B59" s="153"/>
      <c r="C59" s="216" t="s">
        <v>307</v>
      </c>
      <c r="D59" s="216" t="s">
        <v>308</v>
      </c>
      <c r="E59" s="216" t="s">
        <v>309</v>
      </c>
      <c r="F59" s="184"/>
      <c r="G59" s="154"/>
      <c r="H59" s="154"/>
      <c r="I59" s="153"/>
      <c r="J59" s="153"/>
      <c r="K59" s="153"/>
      <c r="L59" s="153"/>
      <c r="M59" s="153"/>
      <c r="N59" s="153"/>
      <c r="O59" s="153"/>
      <c r="P59" s="153"/>
      <c r="Q59" s="153"/>
    </row>
    <row r="60" spans="2:24">
      <c r="B60" s="153"/>
      <c r="C60" s="209"/>
      <c r="D60" s="209"/>
      <c r="E60" s="209"/>
      <c r="F60" s="184"/>
      <c r="G60" s="154"/>
      <c r="H60" s="154"/>
      <c r="I60" s="153"/>
      <c r="J60" s="153"/>
      <c r="K60" s="153"/>
      <c r="L60" s="153"/>
      <c r="M60" s="153"/>
      <c r="N60" s="153"/>
      <c r="O60" s="153"/>
      <c r="P60" s="153"/>
      <c r="Q60" s="153"/>
    </row>
    <row r="61" spans="2:24">
      <c r="B61" s="153"/>
      <c r="C61" s="209" t="s">
        <v>108</v>
      </c>
      <c r="D61" s="209" t="s">
        <v>109</v>
      </c>
      <c r="E61" s="209" t="s">
        <v>110</v>
      </c>
      <c r="F61" s="184"/>
      <c r="G61" s="154"/>
      <c r="H61" s="154"/>
      <c r="I61" s="153"/>
      <c r="J61" s="153"/>
      <c r="K61" s="153"/>
      <c r="L61" s="153"/>
      <c r="M61" s="153"/>
      <c r="N61" s="153"/>
      <c r="O61" s="153"/>
      <c r="P61" s="153"/>
      <c r="Q61" s="153"/>
      <c r="U61" s="159"/>
      <c r="V61" s="159"/>
      <c r="W61" s="159"/>
      <c r="X61" s="159"/>
    </row>
    <row r="62" spans="2:24">
      <c r="B62" s="153"/>
      <c r="C62" s="216" t="s">
        <v>310</v>
      </c>
      <c r="D62" s="216" t="s">
        <v>311</v>
      </c>
      <c r="E62" s="216" t="s">
        <v>312</v>
      </c>
      <c r="F62" s="184"/>
      <c r="G62" s="154"/>
      <c r="H62" s="154"/>
      <c r="I62" s="153"/>
      <c r="J62" s="153"/>
      <c r="K62" s="153"/>
      <c r="L62" s="153"/>
      <c r="M62" s="153"/>
      <c r="N62" s="153"/>
      <c r="O62" s="153"/>
      <c r="P62" s="153"/>
      <c r="Q62" s="153"/>
      <c r="U62" s="159"/>
      <c r="V62" s="159"/>
      <c r="W62" s="159"/>
      <c r="X62" s="159"/>
    </row>
    <row r="63" spans="2:24">
      <c r="B63" s="153"/>
      <c r="C63" s="208"/>
      <c r="D63" s="218"/>
      <c r="E63" s="208"/>
      <c r="F63" s="184"/>
      <c r="G63" s="154"/>
      <c r="H63" s="154"/>
      <c r="I63" s="153"/>
      <c r="J63" s="153"/>
      <c r="K63" s="153"/>
      <c r="L63" s="153"/>
      <c r="M63" s="153"/>
      <c r="N63" s="153"/>
      <c r="O63" s="153"/>
      <c r="P63" s="153"/>
      <c r="Q63" s="153"/>
      <c r="U63" s="159"/>
      <c r="V63" s="159"/>
      <c r="W63" s="159"/>
      <c r="X63" s="159"/>
    </row>
    <row r="64" spans="2:24" ht="13.5" customHeight="1">
      <c r="B64" s="153"/>
      <c r="C64" s="209" t="s">
        <v>236</v>
      </c>
      <c r="D64" s="209" t="s">
        <v>237</v>
      </c>
      <c r="E64" s="209" t="s">
        <v>238</v>
      </c>
      <c r="F64" s="184"/>
      <c r="G64" s="154"/>
      <c r="H64" s="154"/>
      <c r="I64" s="153"/>
      <c r="J64" s="153"/>
      <c r="K64" s="153"/>
      <c r="L64" s="153"/>
      <c r="M64" s="153"/>
      <c r="N64" s="153"/>
      <c r="O64" s="153"/>
      <c r="P64" s="153"/>
      <c r="Q64" s="153"/>
    </row>
    <row r="65" spans="2:26" ht="13.5" customHeight="1">
      <c r="B65" s="153"/>
      <c r="C65" s="208"/>
      <c r="D65" s="218"/>
      <c r="E65" s="208"/>
      <c r="F65" s="184"/>
      <c r="G65" s="154"/>
      <c r="H65" s="154"/>
      <c r="I65" s="153"/>
      <c r="J65" s="153"/>
      <c r="K65" s="153"/>
      <c r="L65" s="153"/>
      <c r="M65" s="153"/>
      <c r="N65" s="153"/>
      <c r="O65" s="153"/>
      <c r="P65" s="153"/>
      <c r="Q65" s="153"/>
    </row>
    <row r="66" spans="2:26" ht="13.5" customHeight="1">
      <c r="B66" s="153"/>
      <c r="C66" s="211" t="s">
        <v>254</v>
      </c>
      <c r="D66" s="209" t="s">
        <v>255</v>
      </c>
      <c r="E66" s="211" t="s">
        <v>256</v>
      </c>
      <c r="F66" s="184"/>
      <c r="G66" s="154"/>
      <c r="H66" s="154"/>
      <c r="I66" s="153"/>
      <c r="J66" s="153"/>
      <c r="K66" s="153"/>
      <c r="L66" s="153"/>
      <c r="M66" s="153"/>
      <c r="N66" s="153"/>
      <c r="O66" s="153"/>
      <c r="P66" s="153"/>
      <c r="Q66" s="153"/>
    </row>
    <row r="67" spans="2:26">
      <c r="B67" s="153"/>
      <c r="C67" s="211" t="s">
        <v>126</v>
      </c>
      <c r="D67" s="211" t="s">
        <v>127</v>
      </c>
      <c r="E67" s="211" t="s">
        <v>128</v>
      </c>
      <c r="F67" s="184"/>
      <c r="G67" s="154"/>
      <c r="H67" s="154"/>
      <c r="I67" s="153"/>
      <c r="J67" s="153"/>
      <c r="K67" s="153"/>
      <c r="L67" s="153"/>
      <c r="M67" s="153"/>
      <c r="N67" s="153"/>
      <c r="O67" s="153"/>
      <c r="P67" s="153"/>
      <c r="Q67" s="153"/>
    </row>
    <row r="68" spans="2:26">
      <c r="B68" s="153"/>
      <c r="C68" s="211" t="s">
        <v>111</v>
      </c>
      <c r="D68" s="211" t="s">
        <v>112</v>
      </c>
      <c r="E68" s="211" t="s">
        <v>187</v>
      </c>
      <c r="F68" s="184"/>
      <c r="G68" s="154"/>
      <c r="H68" s="154"/>
      <c r="I68" s="153"/>
      <c r="J68" s="153"/>
      <c r="K68" s="153"/>
      <c r="L68" s="153"/>
      <c r="M68" s="153"/>
      <c r="N68" s="153"/>
      <c r="O68" s="153"/>
      <c r="P68" s="153"/>
      <c r="Q68" s="153"/>
    </row>
    <row r="69" spans="2:26">
      <c r="B69" s="153"/>
      <c r="C69" s="211" t="s">
        <v>113</v>
      </c>
      <c r="D69" s="208" t="s">
        <v>114</v>
      </c>
      <c r="E69" s="211" t="s">
        <v>115</v>
      </c>
      <c r="F69" s="184"/>
      <c r="G69" s="154"/>
      <c r="H69" s="154"/>
      <c r="I69" s="153"/>
      <c r="J69" s="153"/>
      <c r="K69" s="153"/>
      <c r="L69" s="153"/>
      <c r="M69" s="153"/>
      <c r="N69" s="153"/>
      <c r="O69" s="153"/>
      <c r="P69" s="153"/>
      <c r="Q69" s="153"/>
    </row>
    <row r="70" spans="2:26">
      <c r="B70" s="153"/>
      <c r="C70" s="212" t="s">
        <v>129</v>
      </c>
      <c r="D70" s="208" t="s">
        <v>130</v>
      </c>
      <c r="E70" s="212" t="s">
        <v>188</v>
      </c>
      <c r="F70" s="184"/>
      <c r="G70" s="154"/>
      <c r="H70" s="154"/>
      <c r="I70" s="153"/>
      <c r="J70" s="153"/>
      <c r="K70" s="153"/>
      <c r="L70" s="153"/>
      <c r="M70" s="153"/>
      <c r="N70" s="153"/>
      <c r="O70" s="153"/>
      <c r="P70" s="153"/>
      <c r="Q70" s="153"/>
    </row>
    <row r="71" spans="2:26">
      <c r="B71" s="153"/>
      <c r="C71" s="212" t="s">
        <v>131</v>
      </c>
      <c r="D71" s="208" t="s">
        <v>132</v>
      </c>
      <c r="E71" s="212" t="s">
        <v>189</v>
      </c>
      <c r="F71" s="184"/>
      <c r="G71" s="154"/>
      <c r="H71" s="154"/>
      <c r="I71" s="153"/>
      <c r="J71" s="153"/>
      <c r="K71" s="153"/>
      <c r="L71" s="153"/>
      <c r="M71" s="153"/>
      <c r="N71" s="153"/>
      <c r="O71" s="153"/>
      <c r="P71" s="153"/>
      <c r="Q71" s="153"/>
    </row>
    <row r="72" spans="2:26">
      <c r="B72" s="153"/>
      <c r="C72" s="212" t="s">
        <v>116</v>
      </c>
      <c r="D72" s="208" t="s">
        <v>91</v>
      </c>
      <c r="E72" s="212" t="s">
        <v>92</v>
      </c>
      <c r="F72" s="184"/>
      <c r="G72" s="154"/>
      <c r="H72" s="154"/>
      <c r="I72" s="153"/>
      <c r="J72" s="153"/>
      <c r="K72" s="153"/>
      <c r="L72" s="153"/>
      <c r="M72" s="153"/>
      <c r="N72" s="153"/>
      <c r="O72" s="153"/>
      <c r="P72" s="153"/>
      <c r="Q72" s="153"/>
    </row>
    <row r="73" spans="2:26">
      <c r="B73" s="153"/>
      <c r="C73" s="211"/>
      <c r="D73" s="214"/>
      <c r="E73" s="211"/>
      <c r="F73" s="184"/>
      <c r="G73" s="154"/>
      <c r="H73" s="154"/>
      <c r="I73" s="153"/>
      <c r="J73" s="153"/>
      <c r="K73" s="153"/>
      <c r="L73" s="153"/>
      <c r="M73" s="153"/>
      <c r="N73" s="153"/>
      <c r="O73" s="153"/>
      <c r="P73" s="153"/>
      <c r="Q73" s="153"/>
    </row>
    <row r="74" spans="2:26" ht="13.5" customHeight="1">
      <c r="B74" s="153"/>
      <c r="C74" s="208" t="s">
        <v>117</v>
      </c>
      <c r="D74" s="209" t="s">
        <v>118</v>
      </c>
      <c r="E74" s="208" t="s">
        <v>95</v>
      </c>
      <c r="F74" s="184"/>
      <c r="G74" s="154"/>
      <c r="H74" s="154"/>
      <c r="I74" s="153"/>
      <c r="J74" s="153"/>
      <c r="K74" s="153"/>
      <c r="L74" s="153"/>
      <c r="M74" s="153"/>
      <c r="N74" s="153"/>
      <c r="O74" s="153"/>
      <c r="P74" s="153"/>
      <c r="Q74" s="153"/>
    </row>
    <row r="75" spans="2:26">
      <c r="B75" s="153"/>
      <c r="C75" s="208" t="s">
        <v>96</v>
      </c>
      <c r="D75" s="208" t="s">
        <v>97</v>
      </c>
      <c r="E75" s="208" t="s">
        <v>98</v>
      </c>
      <c r="F75" s="184"/>
      <c r="G75" s="154"/>
      <c r="H75" s="154"/>
      <c r="I75" s="153"/>
      <c r="J75" s="153"/>
      <c r="K75" s="153"/>
      <c r="L75" s="153"/>
      <c r="M75" s="153"/>
      <c r="N75" s="153"/>
      <c r="O75" s="153"/>
      <c r="P75" s="153"/>
      <c r="Q75" s="153"/>
    </row>
    <row r="76" spans="2:26">
      <c r="B76" s="153"/>
      <c r="C76" s="209"/>
      <c r="D76" s="209"/>
      <c r="E76" s="209"/>
      <c r="F76" s="184"/>
      <c r="G76" s="154"/>
      <c r="H76" s="154"/>
      <c r="I76" s="153"/>
      <c r="J76" s="153"/>
      <c r="K76" s="153"/>
      <c r="L76" s="153"/>
      <c r="M76" s="153"/>
      <c r="N76" s="153"/>
      <c r="O76" s="153"/>
      <c r="P76" s="153"/>
      <c r="Q76" s="153"/>
    </row>
    <row r="77" spans="2:26">
      <c r="B77" s="153"/>
      <c r="C77" s="209" t="s">
        <v>242</v>
      </c>
      <c r="D77" s="209" t="s">
        <v>243</v>
      </c>
      <c r="E77" s="209" t="s">
        <v>244</v>
      </c>
      <c r="F77" s="184"/>
      <c r="G77" s="154"/>
      <c r="H77" s="154"/>
      <c r="I77" s="153"/>
      <c r="J77" s="153"/>
      <c r="K77" s="153"/>
      <c r="L77" s="153"/>
      <c r="M77" s="153"/>
      <c r="N77" s="153"/>
      <c r="O77" s="153"/>
      <c r="P77" s="153"/>
      <c r="Q77" s="153"/>
    </row>
    <row r="78" spans="2:26">
      <c r="B78" s="153"/>
      <c r="C78" s="209"/>
      <c r="D78" s="209"/>
      <c r="E78" s="209"/>
      <c r="F78" s="184"/>
      <c r="G78" s="154"/>
      <c r="H78" s="154"/>
      <c r="I78" s="153"/>
      <c r="J78" s="153"/>
      <c r="K78" s="153"/>
      <c r="L78" s="153"/>
      <c r="M78" s="153"/>
      <c r="N78" s="153"/>
      <c r="O78" s="153"/>
      <c r="P78" s="153"/>
      <c r="Q78" s="153"/>
    </row>
    <row r="79" spans="2:26">
      <c r="B79" s="153"/>
      <c r="C79" s="209"/>
      <c r="D79" s="209"/>
      <c r="E79" s="209"/>
      <c r="F79" s="184"/>
      <c r="G79" s="154"/>
      <c r="H79" s="154"/>
      <c r="I79" s="153"/>
      <c r="J79" s="153"/>
      <c r="K79" s="153"/>
      <c r="L79" s="153"/>
      <c r="M79" s="153"/>
      <c r="N79" s="153"/>
      <c r="O79" s="153"/>
      <c r="P79" s="153"/>
      <c r="Q79" s="153"/>
      <c r="U79" s="160"/>
    </row>
    <row r="80" spans="2:26">
      <c r="B80" s="153"/>
      <c r="C80" s="211" t="s">
        <v>257</v>
      </c>
      <c r="D80" s="209" t="s">
        <v>258</v>
      </c>
      <c r="E80" s="211" t="s">
        <v>259</v>
      </c>
      <c r="F80" s="184"/>
      <c r="G80" s="154"/>
      <c r="H80" s="154"/>
      <c r="I80" s="153"/>
      <c r="J80" s="153"/>
      <c r="K80" s="153"/>
      <c r="L80" s="153"/>
      <c r="M80" s="153"/>
      <c r="N80" s="153"/>
      <c r="O80" s="153"/>
      <c r="P80" s="153"/>
      <c r="Q80" s="153"/>
      <c r="Z80" s="161"/>
    </row>
    <row r="81" spans="2:29">
      <c r="B81" s="153"/>
      <c r="C81" s="211" t="s">
        <v>119</v>
      </c>
      <c r="D81" s="211" t="s">
        <v>120</v>
      </c>
      <c r="E81" s="212" t="s">
        <v>190</v>
      </c>
      <c r="F81" s="184"/>
      <c r="G81" s="154"/>
      <c r="H81" s="154"/>
      <c r="I81" s="153"/>
      <c r="J81" s="153"/>
      <c r="K81" s="153"/>
      <c r="L81" s="153"/>
      <c r="M81" s="153"/>
      <c r="N81" s="153"/>
      <c r="O81" s="153"/>
      <c r="P81" s="153"/>
      <c r="Q81" s="153"/>
      <c r="U81" s="162"/>
      <c r="Z81" s="161"/>
    </row>
    <row r="82" spans="2:29">
      <c r="B82" s="153"/>
      <c r="C82" s="211" t="s">
        <v>111</v>
      </c>
      <c r="D82" s="211" t="s">
        <v>112</v>
      </c>
      <c r="E82" s="212" t="s">
        <v>187</v>
      </c>
      <c r="F82" s="184"/>
      <c r="G82" s="154"/>
      <c r="H82" s="154"/>
      <c r="I82" s="153"/>
      <c r="J82" s="153"/>
      <c r="K82" s="153"/>
      <c r="L82" s="153"/>
      <c r="M82" s="153"/>
      <c r="N82" s="153"/>
      <c r="O82" s="153"/>
      <c r="P82" s="153"/>
      <c r="Q82" s="153"/>
      <c r="T82" s="163"/>
      <c r="U82" s="162"/>
      <c r="V82" s="164"/>
      <c r="W82" s="164"/>
      <c r="X82" s="164"/>
      <c r="Y82" s="164"/>
      <c r="Z82" s="165"/>
      <c r="AA82" s="164"/>
      <c r="AB82" s="164"/>
      <c r="AC82" s="164"/>
    </row>
    <row r="83" spans="2:29">
      <c r="B83" s="153"/>
      <c r="C83" s="211"/>
      <c r="D83" s="209"/>
      <c r="E83" s="211"/>
      <c r="F83" s="184"/>
      <c r="G83" s="154"/>
      <c r="H83" s="154"/>
      <c r="I83" s="153"/>
      <c r="J83" s="153"/>
      <c r="K83" s="153"/>
      <c r="L83" s="153"/>
      <c r="M83" s="153"/>
      <c r="N83" s="153"/>
      <c r="O83" s="153"/>
      <c r="P83" s="153"/>
      <c r="Q83" s="153"/>
      <c r="T83" s="163"/>
      <c r="U83" s="162"/>
      <c r="V83" s="164"/>
      <c r="W83" s="164"/>
      <c r="X83" s="164"/>
      <c r="Y83" s="164"/>
      <c r="Z83" s="165"/>
      <c r="AA83" s="164"/>
      <c r="AB83" s="164"/>
      <c r="AC83" s="164"/>
    </row>
    <row r="84" spans="2:29">
      <c r="B84" s="153"/>
      <c r="C84" s="209" t="s">
        <v>245</v>
      </c>
      <c r="D84" s="209" t="s">
        <v>246</v>
      </c>
      <c r="E84" s="209" t="s">
        <v>247</v>
      </c>
      <c r="F84" s="184"/>
      <c r="G84" s="154"/>
      <c r="H84" s="154"/>
      <c r="I84" s="153"/>
      <c r="J84" s="153"/>
      <c r="K84" s="153"/>
      <c r="L84" s="153"/>
      <c r="M84" s="153"/>
      <c r="N84" s="153"/>
      <c r="O84" s="153"/>
      <c r="P84" s="153"/>
      <c r="Q84" s="153"/>
      <c r="T84" s="163"/>
      <c r="U84" s="162"/>
      <c r="V84" s="164"/>
      <c r="W84" s="164"/>
      <c r="X84" s="164"/>
      <c r="Y84" s="164"/>
      <c r="Z84" s="165"/>
      <c r="AA84" s="164"/>
      <c r="AB84" s="164"/>
      <c r="AC84" s="164"/>
    </row>
    <row r="85" spans="2:29">
      <c r="B85" s="153"/>
      <c r="C85" s="209"/>
      <c r="D85" s="209"/>
      <c r="E85" s="209"/>
      <c r="F85" s="184"/>
      <c r="G85" s="154"/>
      <c r="H85" s="154"/>
      <c r="I85" s="153"/>
      <c r="J85" s="153"/>
      <c r="K85" s="153"/>
      <c r="L85" s="153"/>
      <c r="M85" s="153"/>
      <c r="N85" s="153"/>
      <c r="O85" s="153"/>
      <c r="P85" s="153"/>
      <c r="Q85" s="153"/>
      <c r="T85" s="163"/>
      <c r="U85" s="162"/>
      <c r="V85" s="164"/>
      <c r="W85" s="164"/>
      <c r="X85" s="164"/>
      <c r="Y85" s="164"/>
      <c r="Z85" s="165"/>
      <c r="AA85" s="164"/>
      <c r="AB85" s="164"/>
      <c r="AC85" s="164"/>
    </row>
    <row r="86" spans="2:29">
      <c r="B86" s="153"/>
      <c r="C86" s="208"/>
      <c r="D86" s="218"/>
      <c r="E86" s="208"/>
      <c r="F86" s="184"/>
      <c r="G86" s="154"/>
      <c r="H86" s="154"/>
      <c r="I86" s="153"/>
      <c r="J86" s="153"/>
      <c r="K86" s="153"/>
      <c r="L86" s="153"/>
      <c r="M86" s="153"/>
      <c r="N86" s="153"/>
      <c r="O86" s="153"/>
      <c r="P86" s="153"/>
      <c r="Q86" s="153"/>
      <c r="T86" s="163"/>
      <c r="U86" s="162"/>
      <c r="V86" s="164"/>
      <c r="W86" s="164"/>
      <c r="X86" s="164"/>
      <c r="Y86" s="164"/>
      <c r="Z86" s="165"/>
      <c r="AA86" s="164"/>
      <c r="AB86" s="164"/>
      <c r="AC86" s="164"/>
    </row>
    <row r="87" spans="2:29">
      <c r="B87" s="153"/>
      <c r="C87" s="211" t="s">
        <v>260</v>
      </c>
      <c r="D87" s="211" t="s">
        <v>261</v>
      </c>
      <c r="E87" s="211" t="s">
        <v>262</v>
      </c>
      <c r="F87" s="184"/>
      <c r="G87" s="154"/>
      <c r="H87" s="154"/>
      <c r="I87" s="153"/>
      <c r="J87" s="153"/>
      <c r="K87" s="153"/>
      <c r="L87" s="153"/>
      <c r="M87" s="153"/>
      <c r="N87" s="153"/>
      <c r="O87" s="153"/>
      <c r="P87" s="153"/>
      <c r="Q87" s="153"/>
      <c r="T87" s="163"/>
      <c r="U87" s="162"/>
      <c r="V87" s="164"/>
      <c r="W87" s="164"/>
      <c r="X87" s="164"/>
      <c r="Y87" s="164"/>
      <c r="Z87" s="165"/>
      <c r="AA87" s="164"/>
      <c r="AB87" s="164"/>
      <c r="AC87" s="164"/>
    </row>
    <row r="88" spans="2:29">
      <c r="B88" s="153"/>
      <c r="C88" s="211" t="s">
        <v>119</v>
      </c>
      <c r="D88" s="211" t="s">
        <v>120</v>
      </c>
      <c r="E88" s="212" t="s">
        <v>190</v>
      </c>
      <c r="F88" s="184"/>
      <c r="G88" s="154"/>
      <c r="H88" s="154"/>
      <c r="I88" s="153"/>
      <c r="J88" s="153"/>
      <c r="K88" s="153"/>
      <c r="L88" s="153"/>
      <c r="M88" s="153"/>
      <c r="N88" s="153"/>
      <c r="O88" s="153"/>
      <c r="P88" s="153"/>
      <c r="Q88" s="153"/>
      <c r="T88" s="163"/>
      <c r="U88" s="162"/>
      <c r="V88" s="164"/>
      <c r="W88" s="164"/>
      <c r="X88" s="164"/>
      <c r="Y88" s="164"/>
      <c r="Z88" s="165"/>
      <c r="AA88" s="164"/>
      <c r="AB88" s="164"/>
      <c r="AC88" s="164"/>
    </row>
    <row r="89" spans="2:29">
      <c r="B89" s="153"/>
      <c r="C89" s="211" t="s">
        <v>111</v>
      </c>
      <c r="D89" s="211" t="s">
        <v>112</v>
      </c>
      <c r="E89" s="212" t="s">
        <v>187</v>
      </c>
      <c r="F89" s="184"/>
      <c r="G89" s="154"/>
      <c r="H89" s="154"/>
      <c r="I89" s="153"/>
      <c r="J89" s="153"/>
      <c r="K89" s="153"/>
      <c r="L89" s="153"/>
      <c r="M89" s="153"/>
      <c r="N89" s="153"/>
      <c r="O89" s="153"/>
      <c r="P89" s="153"/>
      <c r="Q89" s="153"/>
      <c r="T89" s="163"/>
      <c r="U89" s="162"/>
      <c r="V89" s="164"/>
      <c r="W89" s="164"/>
      <c r="X89" s="164"/>
      <c r="Y89" s="164"/>
      <c r="Z89" s="165"/>
      <c r="AA89" s="164"/>
      <c r="AB89" s="164"/>
      <c r="AC89" s="164"/>
    </row>
    <row r="90" spans="2:29">
      <c r="B90" s="153"/>
      <c r="C90" s="211"/>
      <c r="D90" s="214"/>
      <c r="E90" s="211"/>
      <c r="F90" s="184"/>
      <c r="G90" s="154"/>
      <c r="H90" s="154"/>
      <c r="I90" s="153"/>
      <c r="J90" s="153"/>
      <c r="K90" s="153"/>
      <c r="L90" s="153"/>
      <c r="M90" s="153"/>
      <c r="N90" s="153"/>
      <c r="O90" s="153"/>
      <c r="P90" s="153"/>
      <c r="Q90" s="153"/>
      <c r="T90" s="163"/>
      <c r="U90" s="162"/>
      <c r="V90" s="164"/>
      <c r="W90" s="164"/>
      <c r="X90" s="164"/>
      <c r="Y90" s="164"/>
      <c r="Z90" s="165"/>
      <c r="AA90" s="164"/>
      <c r="AB90" s="164"/>
      <c r="AC90" s="164"/>
    </row>
    <row r="91" spans="2:29">
      <c r="B91" s="153"/>
      <c r="C91" s="209" t="s">
        <v>263</v>
      </c>
      <c r="D91" s="209" t="s">
        <v>264</v>
      </c>
      <c r="E91" s="209" t="s">
        <v>265</v>
      </c>
      <c r="F91" s="184"/>
      <c r="G91" s="154"/>
      <c r="H91" s="154"/>
      <c r="I91" s="153"/>
      <c r="J91" s="153"/>
      <c r="K91" s="153"/>
      <c r="L91" s="153"/>
      <c r="M91" s="153"/>
      <c r="N91" s="153"/>
      <c r="O91" s="153"/>
      <c r="P91" s="153"/>
      <c r="Q91" s="153"/>
      <c r="T91" s="163"/>
      <c r="U91" s="162"/>
      <c r="V91" s="164"/>
      <c r="W91" s="164"/>
      <c r="X91" s="164"/>
      <c r="Y91" s="164"/>
      <c r="Z91" s="165"/>
      <c r="AA91" s="164"/>
      <c r="AB91" s="164"/>
      <c r="AC91" s="164"/>
    </row>
    <row r="92" spans="2:29">
      <c r="B92" s="153"/>
      <c r="C92" s="208"/>
      <c r="D92" s="209"/>
      <c r="E92" s="208"/>
      <c r="F92" s="184"/>
      <c r="G92" s="154"/>
      <c r="H92" s="154"/>
      <c r="I92" s="153"/>
      <c r="J92" s="153"/>
      <c r="K92" s="153"/>
      <c r="L92" s="153"/>
      <c r="M92" s="153"/>
      <c r="N92" s="153"/>
      <c r="O92" s="153"/>
      <c r="P92" s="153"/>
      <c r="Q92" s="153"/>
      <c r="T92" s="163"/>
      <c r="U92" s="162"/>
      <c r="V92" s="164"/>
      <c r="W92" s="164"/>
      <c r="X92" s="164"/>
      <c r="Y92" s="164"/>
      <c r="Z92" s="165"/>
      <c r="AA92" s="164"/>
      <c r="AB92" s="164"/>
      <c r="AC92" s="164"/>
    </row>
    <row r="93" spans="2:29">
      <c r="B93" s="153"/>
      <c r="C93" s="209"/>
      <c r="D93" s="209"/>
      <c r="E93" s="209"/>
      <c r="F93" s="184"/>
      <c r="G93" s="154"/>
      <c r="H93" s="154"/>
      <c r="I93" s="153"/>
      <c r="J93" s="153"/>
      <c r="K93" s="153"/>
      <c r="L93" s="153"/>
      <c r="M93" s="153"/>
      <c r="N93" s="153"/>
      <c r="O93" s="153"/>
      <c r="P93" s="153"/>
      <c r="Q93" s="153"/>
      <c r="U93" s="162"/>
      <c r="V93" s="164"/>
      <c r="W93" s="164"/>
      <c r="X93" s="164"/>
      <c r="Y93" s="164"/>
      <c r="Z93" s="165"/>
      <c r="AA93" s="164"/>
      <c r="AB93" s="164"/>
      <c r="AC93" s="164"/>
    </row>
    <row r="94" spans="2:29">
      <c r="B94" s="153"/>
      <c r="C94" s="211" t="s">
        <v>266</v>
      </c>
      <c r="D94" s="211" t="s">
        <v>267</v>
      </c>
      <c r="E94" s="211" t="s">
        <v>268</v>
      </c>
      <c r="F94" s="184"/>
      <c r="G94" s="154"/>
      <c r="H94" s="154"/>
      <c r="I94" s="153"/>
      <c r="J94" s="153"/>
      <c r="K94" s="153"/>
      <c r="L94" s="153"/>
      <c r="M94" s="153"/>
      <c r="N94" s="153"/>
      <c r="O94" s="153"/>
      <c r="P94" s="153"/>
      <c r="Q94" s="153"/>
      <c r="T94" s="163"/>
      <c r="U94" s="160"/>
      <c r="V94" s="164"/>
      <c r="W94" s="164"/>
      <c r="X94" s="164"/>
      <c r="Y94" s="164"/>
      <c r="Z94" s="165"/>
      <c r="AA94" s="164"/>
      <c r="AB94" s="164"/>
      <c r="AC94" s="164"/>
    </row>
    <row r="95" spans="2:29">
      <c r="B95" s="153"/>
      <c r="C95" s="211" t="s">
        <v>119</v>
      </c>
      <c r="D95" s="211" t="s">
        <v>120</v>
      </c>
      <c r="E95" s="212" t="s">
        <v>190</v>
      </c>
      <c r="F95" s="184"/>
      <c r="G95" s="154"/>
      <c r="H95" s="154"/>
      <c r="I95" s="153"/>
      <c r="J95" s="153"/>
      <c r="K95" s="153"/>
      <c r="L95" s="153"/>
      <c r="M95" s="153"/>
      <c r="N95" s="153"/>
      <c r="O95" s="153"/>
      <c r="P95" s="153"/>
      <c r="Q95" s="153"/>
      <c r="T95" s="163"/>
      <c r="U95" s="160"/>
      <c r="V95" s="164"/>
      <c r="W95" s="164"/>
      <c r="X95" s="164"/>
      <c r="Y95" s="164"/>
      <c r="Z95" s="165"/>
      <c r="AA95" s="164"/>
      <c r="AB95" s="164"/>
      <c r="AC95" s="164"/>
    </row>
    <row r="96" spans="2:29">
      <c r="B96" s="153"/>
      <c r="C96" s="211" t="s">
        <v>111</v>
      </c>
      <c r="D96" s="211" t="s">
        <v>112</v>
      </c>
      <c r="E96" s="212" t="s">
        <v>187</v>
      </c>
      <c r="F96" s="184"/>
      <c r="G96" s="154"/>
      <c r="H96" s="154"/>
      <c r="I96" s="153"/>
      <c r="J96" s="153"/>
      <c r="K96" s="153"/>
      <c r="L96" s="153"/>
      <c r="M96" s="153"/>
      <c r="N96" s="153"/>
      <c r="O96" s="153"/>
      <c r="P96" s="153"/>
      <c r="Q96" s="153"/>
      <c r="T96" s="163"/>
      <c r="U96" s="160"/>
      <c r="V96" s="164"/>
      <c r="W96" s="164"/>
      <c r="X96" s="164"/>
      <c r="Y96" s="164"/>
      <c r="Z96" s="165"/>
      <c r="AA96" s="164"/>
      <c r="AB96" s="164"/>
      <c r="AC96" s="164"/>
    </row>
    <row r="97" spans="2:29">
      <c r="B97" s="153"/>
      <c r="C97" s="208"/>
      <c r="D97" s="209"/>
      <c r="E97" s="208"/>
      <c r="F97" s="184"/>
      <c r="G97" s="154"/>
      <c r="H97" s="154"/>
      <c r="I97" s="153"/>
      <c r="J97" s="153"/>
      <c r="K97" s="153"/>
      <c r="L97" s="153"/>
      <c r="M97" s="153"/>
      <c r="N97" s="153"/>
      <c r="O97" s="153"/>
      <c r="P97" s="153"/>
      <c r="Q97" s="153"/>
      <c r="T97" s="163"/>
      <c r="U97" s="162"/>
      <c r="V97" s="164"/>
      <c r="W97" s="164"/>
      <c r="X97" s="164"/>
      <c r="Y97" s="164"/>
      <c r="Z97" s="165"/>
      <c r="AA97" s="164"/>
      <c r="AB97" s="164"/>
      <c r="AC97" s="164"/>
    </row>
    <row r="98" spans="2:29">
      <c r="B98" s="153"/>
      <c r="C98" s="209" t="s">
        <v>269</v>
      </c>
      <c r="D98" s="209" t="s">
        <v>270</v>
      </c>
      <c r="E98" s="209" t="s">
        <v>271</v>
      </c>
      <c r="F98" s="184"/>
      <c r="G98" s="154"/>
      <c r="H98" s="154"/>
      <c r="I98" s="153"/>
      <c r="J98" s="153"/>
      <c r="K98" s="153"/>
      <c r="L98" s="153"/>
      <c r="M98" s="153"/>
      <c r="N98" s="153"/>
      <c r="O98" s="153"/>
      <c r="P98" s="153"/>
      <c r="Q98" s="153"/>
      <c r="T98" s="163"/>
      <c r="U98" s="162"/>
      <c r="V98" s="164"/>
      <c r="W98" s="164"/>
      <c r="X98" s="164"/>
      <c r="Y98" s="164"/>
      <c r="Z98" s="165"/>
      <c r="AA98" s="164"/>
      <c r="AB98" s="164"/>
      <c r="AC98" s="164"/>
    </row>
    <row r="99" spans="2:29">
      <c r="B99" s="153"/>
      <c r="C99" s="209"/>
      <c r="D99" s="209"/>
      <c r="E99" s="209"/>
      <c r="F99" s="184"/>
      <c r="G99" s="154"/>
      <c r="H99" s="154"/>
      <c r="I99" s="153"/>
      <c r="J99" s="153"/>
      <c r="K99" s="153"/>
      <c r="L99" s="153"/>
      <c r="M99" s="153"/>
      <c r="N99" s="153"/>
      <c r="O99" s="153"/>
      <c r="P99" s="153"/>
      <c r="Q99" s="153"/>
      <c r="T99" s="163"/>
      <c r="U99" s="162"/>
      <c r="V99" s="164"/>
      <c r="W99" s="164"/>
      <c r="X99" s="164"/>
      <c r="Y99" s="164"/>
      <c r="Z99" s="165"/>
      <c r="AA99" s="164"/>
      <c r="AB99" s="164"/>
      <c r="AC99" s="164"/>
    </row>
    <row r="100" spans="2:29">
      <c r="B100" s="153"/>
      <c r="C100" s="208"/>
      <c r="D100" s="218"/>
      <c r="E100" s="208"/>
      <c r="F100" s="184"/>
      <c r="G100" s="154"/>
      <c r="H100" s="154"/>
      <c r="I100" s="153"/>
      <c r="J100" s="153"/>
      <c r="K100" s="153"/>
      <c r="L100" s="153"/>
      <c r="M100" s="153"/>
      <c r="N100" s="153"/>
      <c r="O100" s="153"/>
      <c r="P100" s="153"/>
      <c r="Q100" s="153"/>
      <c r="T100" s="163"/>
      <c r="U100" s="162"/>
      <c r="V100" s="164"/>
      <c r="W100" s="164"/>
      <c r="X100" s="164"/>
      <c r="Y100" s="164"/>
      <c r="Z100" s="165"/>
      <c r="AA100" s="164"/>
      <c r="AB100" s="164"/>
      <c r="AC100" s="164"/>
    </row>
    <row r="101" spans="2:29">
      <c r="B101" s="153"/>
      <c r="C101" s="219"/>
      <c r="D101" s="209"/>
      <c r="E101" s="219"/>
      <c r="F101" s="184"/>
      <c r="G101" s="154"/>
      <c r="H101" s="154"/>
      <c r="I101" s="153"/>
      <c r="J101" s="153"/>
      <c r="K101" s="153"/>
      <c r="L101" s="153"/>
      <c r="M101" s="153"/>
      <c r="N101" s="153"/>
      <c r="O101" s="153"/>
      <c r="P101" s="153"/>
      <c r="Q101" s="153"/>
      <c r="T101" s="163"/>
      <c r="U101" s="162"/>
      <c r="V101" s="164"/>
      <c r="W101" s="164"/>
      <c r="X101" s="164"/>
      <c r="Y101" s="164"/>
      <c r="Z101" s="165"/>
      <c r="AA101" s="164"/>
      <c r="AB101" s="164"/>
      <c r="AC101" s="164"/>
    </row>
    <row r="102" spans="2:29">
      <c r="B102" s="153"/>
      <c r="C102" s="213"/>
      <c r="D102" s="213"/>
      <c r="E102" s="213"/>
      <c r="F102" s="184"/>
      <c r="G102" s="154"/>
      <c r="H102" s="154"/>
      <c r="I102" s="153"/>
      <c r="J102" s="153"/>
      <c r="K102" s="153"/>
      <c r="L102" s="153"/>
      <c r="M102" s="153"/>
      <c r="N102" s="153"/>
      <c r="O102" s="153"/>
      <c r="P102" s="153"/>
      <c r="Q102" s="153"/>
      <c r="T102" s="163"/>
      <c r="U102" s="162"/>
      <c r="V102" s="164"/>
      <c r="W102" s="164"/>
      <c r="X102" s="164"/>
      <c r="Y102" s="164"/>
      <c r="Z102" s="165"/>
      <c r="AA102" s="164"/>
      <c r="AB102" s="164"/>
      <c r="AC102" s="164"/>
    </row>
    <row r="103" spans="2:29">
      <c r="B103" s="153"/>
      <c r="C103" s="213"/>
      <c r="D103" s="213"/>
      <c r="E103" s="213"/>
      <c r="F103" s="184"/>
      <c r="G103" s="154"/>
      <c r="H103" s="154"/>
      <c r="I103" s="153"/>
      <c r="J103" s="153"/>
      <c r="K103" s="153"/>
      <c r="L103" s="153"/>
      <c r="M103" s="153"/>
      <c r="N103" s="153"/>
      <c r="O103" s="153"/>
      <c r="P103" s="153"/>
      <c r="Q103" s="153"/>
      <c r="S103" s="163"/>
      <c r="T103" s="163"/>
      <c r="U103" s="162"/>
      <c r="V103" s="164"/>
      <c r="W103" s="164"/>
      <c r="X103" s="164"/>
      <c r="Y103" s="164"/>
      <c r="Z103" s="165"/>
      <c r="AA103" s="164"/>
      <c r="AB103" s="164"/>
      <c r="AC103" s="164"/>
    </row>
    <row r="104" spans="2:29">
      <c r="B104" s="153"/>
      <c r="C104" s="220"/>
      <c r="D104" s="214"/>
      <c r="E104" s="220"/>
      <c r="F104" s="184"/>
      <c r="G104" s="154"/>
      <c r="H104" s="154"/>
      <c r="I104" s="153"/>
      <c r="J104" s="153"/>
      <c r="K104" s="153"/>
      <c r="L104" s="153"/>
      <c r="M104" s="153"/>
      <c r="N104" s="153"/>
      <c r="O104" s="153"/>
      <c r="P104" s="153"/>
      <c r="Q104" s="153"/>
      <c r="T104" s="163"/>
      <c r="U104" s="162"/>
      <c r="V104" s="164"/>
      <c r="W104" s="164"/>
      <c r="X104" s="164"/>
      <c r="Y104" s="164"/>
      <c r="Z104" s="165"/>
      <c r="AA104" s="164"/>
      <c r="AB104" s="164"/>
      <c r="AC104" s="164"/>
    </row>
    <row r="105" spans="2:29" ht="15.75">
      <c r="B105" s="195" t="s">
        <v>121</v>
      </c>
      <c r="C105" s="185"/>
      <c r="D105" s="185"/>
      <c r="E105" s="185"/>
      <c r="F105" s="184"/>
      <c r="G105" s="154"/>
      <c r="H105" s="154"/>
      <c r="I105" s="153"/>
      <c r="J105" s="153"/>
      <c r="K105" s="153"/>
      <c r="L105" s="153"/>
      <c r="M105" s="153"/>
      <c r="N105" s="153"/>
      <c r="O105" s="153"/>
      <c r="P105" s="153"/>
      <c r="Q105" s="153"/>
      <c r="T105" s="163"/>
      <c r="U105" s="162"/>
      <c r="V105" s="164"/>
      <c r="W105" s="164"/>
      <c r="X105" s="164"/>
      <c r="Y105" s="164"/>
      <c r="Z105" s="165"/>
      <c r="AA105" s="164"/>
      <c r="AB105" s="164"/>
      <c r="AC105" s="164"/>
    </row>
    <row r="106" spans="2:29">
      <c r="B106" s="161"/>
      <c r="C106" s="186"/>
      <c r="D106" s="187"/>
      <c r="E106" s="186"/>
      <c r="F106" s="186"/>
      <c r="G106" s="167"/>
      <c r="H106" s="167"/>
      <c r="I106" s="161"/>
      <c r="J106" s="161"/>
      <c r="K106" s="161"/>
      <c r="L106" s="161"/>
      <c r="M106" s="161"/>
      <c r="N106" s="161"/>
      <c r="O106" s="161"/>
      <c r="P106" s="161"/>
      <c r="Q106" s="161"/>
      <c r="U106" s="163"/>
      <c r="V106" s="164"/>
      <c r="W106" s="164"/>
      <c r="X106" s="164"/>
      <c r="Y106" s="164"/>
      <c r="Z106" s="165"/>
      <c r="AA106" s="164"/>
      <c r="AB106" s="164"/>
      <c r="AC106" s="164"/>
    </row>
    <row r="107" spans="2:29">
      <c r="B107" s="161"/>
      <c r="C107" s="188"/>
      <c r="D107" s="188"/>
      <c r="E107" s="188"/>
      <c r="F107" s="186"/>
      <c r="G107" s="167"/>
      <c r="H107" s="167"/>
      <c r="I107" s="161"/>
      <c r="J107" s="161"/>
      <c r="K107" s="161"/>
      <c r="L107" s="161"/>
      <c r="M107" s="161"/>
      <c r="N107" s="161"/>
      <c r="O107" s="161"/>
      <c r="P107" s="161"/>
      <c r="Q107" s="161"/>
      <c r="W107" s="164"/>
      <c r="X107" s="164"/>
      <c r="Y107" s="164"/>
      <c r="Z107" s="165"/>
      <c r="AA107" s="164"/>
      <c r="AB107" s="164"/>
      <c r="AC107" s="164"/>
    </row>
    <row r="108" spans="2:29">
      <c r="B108" s="161"/>
      <c r="C108" s="188"/>
      <c r="D108" s="188"/>
      <c r="E108" s="188"/>
      <c r="F108" s="186"/>
      <c r="G108" s="167"/>
      <c r="H108" s="167"/>
      <c r="I108" s="161"/>
      <c r="J108" s="161"/>
      <c r="K108" s="161"/>
      <c r="L108" s="161"/>
      <c r="M108" s="161"/>
      <c r="N108" s="161"/>
      <c r="O108" s="161"/>
      <c r="P108" s="161"/>
      <c r="Q108" s="161"/>
      <c r="W108" s="164"/>
      <c r="X108" s="164"/>
      <c r="Y108" s="164"/>
      <c r="Z108" s="165"/>
      <c r="AA108" s="164"/>
      <c r="AB108" s="164"/>
    </row>
    <row r="109" spans="2:29">
      <c r="B109" s="161"/>
      <c r="C109" s="188"/>
      <c r="D109" s="188"/>
      <c r="E109" s="188"/>
      <c r="F109" s="186"/>
      <c r="G109" s="167"/>
      <c r="H109" s="167"/>
      <c r="I109" s="161"/>
      <c r="J109" s="161"/>
      <c r="K109" s="161"/>
      <c r="L109" s="161"/>
      <c r="M109" s="161"/>
      <c r="N109" s="161"/>
      <c r="O109" s="161"/>
      <c r="P109" s="161"/>
      <c r="Q109" s="161"/>
      <c r="W109" s="164"/>
      <c r="X109" s="164"/>
      <c r="Y109" s="164"/>
      <c r="Z109" s="164"/>
      <c r="AA109" s="164"/>
    </row>
    <row r="110" spans="2:29">
      <c r="B110" s="161"/>
      <c r="C110" s="186"/>
      <c r="D110" s="188"/>
      <c r="E110" s="186"/>
      <c r="F110" s="186"/>
      <c r="G110" s="167"/>
      <c r="H110" s="167"/>
      <c r="I110" s="161"/>
      <c r="J110" s="161"/>
      <c r="K110" s="161"/>
      <c r="L110" s="161"/>
      <c r="M110" s="161"/>
      <c r="N110" s="161"/>
      <c r="O110" s="161"/>
      <c r="P110" s="161"/>
      <c r="Q110" s="161"/>
      <c r="W110" s="164"/>
      <c r="X110" s="164"/>
      <c r="Y110" s="164"/>
      <c r="Z110" s="164"/>
      <c r="AA110" s="164"/>
    </row>
    <row r="111" spans="2:29">
      <c r="B111" s="161"/>
      <c r="C111" s="186"/>
      <c r="D111" s="188"/>
      <c r="E111" s="186"/>
      <c r="F111" s="186"/>
      <c r="G111" s="167"/>
      <c r="H111" s="167"/>
      <c r="I111" s="161"/>
      <c r="J111" s="161"/>
      <c r="K111" s="161"/>
      <c r="L111" s="161"/>
      <c r="M111" s="161"/>
      <c r="N111" s="161"/>
      <c r="O111" s="161"/>
      <c r="P111" s="161"/>
      <c r="Q111" s="161"/>
      <c r="W111" s="164"/>
      <c r="X111" s="164"/>
      <c r="Y111" s="164"/>
      <c r="Z111" s="164"/>
    </row>
    <row r="112" spans="2:29">
      <c r="B112" s="161"/>
      <c r="C112" s="189"/>
      <c r="D112" s="190"/>
      <c r="E112" s="189"/>
      <c r="F112" s="186"/>
      <c r="G112" s="167"/>
      <c r="H112" s="167"/>
      <c r="I112" s="161"/>
      <c r="J112" s="161"/>
      <c r="K112" s="161"/>
      <c r="L112" s="161"/>
      <c r="M112" s="161"/>
      <c r="N112" s="161"/>
      <c r="O112" s="161"/>
      <c r="P112" s="161"/>
      <c r="Q112" s="161"/>
      <c r="W112" s="164"/>
      <c r="X112" s="164"/>
      <c r="Y112" s="164"/>
    </row>
    <row r="113" spans="2:24">
      <c r="B113" s="161"/>
      <c r="C113" s="188"/>
      <c r="D113" s="188"/>
      <c r="E113" s="188"/>
      <c r="F113" s="186"/>
      <c r="G113" s="167"/>
      <c r="H113" s="167"/>
      <c r="I113" s="161"/>
      <c r="J113" s="161"/>
      <c r="K113" s="161"/>
      <c r="L113" s="161"/>
      <c r="M113" s="161"/>
      <c r="N113" s="161"/>
      <c r="O113" s="161"/>
      <c r="P113" s="161"/>
      <c r="Q113" s="161"/>
      <c r="W113" s="164"/>
      <c r="X113" s="164"/>
    </row>
    <row r="114" spans="2:24">
      <c r="B114" s="161"/>
      <c r="C114" s="186"/>
      <c r="D114" s="191"/>
      <c r="E114" s="186"/>
      <c r="F114" s="186"/>
      <c r="G114" s="167"/>
      <c r="H114" s="167"/>
      <c r="I114" s="161"/>
      <c r="J114" s="161"/>
      <c r="K114" s="161"/>
      <c r="L114" s="161"/>
      <c r="M114" s="161"/>
      <c r="N114" s="161"/>
      <c r="O114" s="161"/>
      <c r="P114" s="161"/>
      <c r="Q114" s="161"/>
      <c r="W114" s="164"/>
    </row>
    <row r="115" spans="2:24">
      <c r="B115" s="161"/>
      <c r="C115" s="192"/>
      <c r="D115" s="188"/>
      <c r="E115" s="192"/>
      <c r="F115" s="186"/>
      <c r="G115" s="167"/>
      <c r="H115" s="167"/>
      <c r="I115" s="161"/>
      <c r="J115" s="161"/>
      <c r="K115" s="161"/>
      <c r="L115" s="161"/>
      <c r="M115" s="161"/>
      <c r="N115" s="161"/>
      <c r="O115" s="161"/>
      <c r="P115" s="161"/>
      <c r="Q115" s="161"/>
    </row>
    <row r="116" spans="2:24">
      <c r="B116" s="161"/>
      <c r="C116" s="193"/>
      <c r="D116" s="193"/>
      <c r="E116" s="193"/>
      <c r="F116" s="186"/>
      <c r="G116" s="167"/>
      <c r="H116" s="167"/>
      <c r="I116" s="161"/>
      <c r="J116" s="161"/>
      <c r="K116" s="161"/>
      <c r="L116" s="161"/>
      <c r="M116" s="161"/>
      <c r="N116" s="161"/>
      <c r="O116" s="161"/>
      <c r="P116" s="161"/>
      <c r="Q116" s="161"/>
    </row>
    <row r="117" spans="2:24">
      <c r="B117" s="161"/>
      <c r="C117" s="193"/>
      <c r="D117" s="193"/>
      <c r="E117" s="193"/>
      <c r="F117" s="186"/>
      <c r="G117" s="167"/>
      <c r="H117" s="167"/>
      <c r="I117" s="161"/>
      <c r="J117" s="161"/>
      <c r="K117" s="161"/>
      <c r="L117" s="161"/>
      <c r="M117" s="161"/>
      <c r="N117" s="161"/>
      <c r="O117" s="161"/>
      <c r="P117" s="161"/>
      <c r="Q117" s="161"/>
    </row>
    <row r="118" spans="2:24">
      <c r="B118" s="161"/>
      <c r="C118" s="189"/>
      <c r="D118" s="190"/>
      <c r="E118" s="189"/>
      <c r="F118" s="186"/>
      <c r="G118" s="167"/>
      <c r="H118" s="167"/>
      <c r="I118" s="161"/>
      <c r="J118" s="161"/>
      <c r="K118" s="161"/>
      <c r="L118" s="161"/>
      <c r="M118" s="161"/>
      <c r="N118" s="161"/>
      <c r="O118" s="161"/>
      <c r="P118" s="161"/>
      <c r="Q118" s="161"/>
    </row>
    <row r="119" spans="2:24">
      <c r="B119" s="161"/>
      <c r="C119" s="187"/>
      <c r="D119" s="187"/>
      <c r="E119" s="187"/>
      <c r="F119" s="186"/>
      <c r="G119" s="167"/>
      <c r="H119" s="167"/>
      <c r="I119" s="161"/>
      <c r="J119" s="161"/>
      <c r="K119" s="161"/>
      <c r="L119" s="161"/>
      <c r="M119" s="161"/>
      <c r="N119" s="161"/>
      <c r="O119" s="161"/>
      <c r="P119" s="161"/>
      <c r="Q119" s="161"/>
    </row>
    <row r="120" spans="2:24">
      <c r="B120" s="161"/>
      <c r="C120" s="186"/>
      <c r="D120" s="187"/>
      <c r="E120" s="186"/>
      <c r="F120" s="188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</row>
    <row r="121" spans="2:24">
      <c r="B121" s="161"/>
      <c r="C121" s="188"/>
      <c r="D121" s="188"/>
      <c r="E121" s="188"/>
      <c r="F121" s="188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</row>
    <row r="122" spans="2:24">
      <c r="B122" s="161"/>
      <c r="C122" s="188"/>
      <c r="D122" s="188"/>
      <c r="E122" s="188"/>
      <c r="F122" s="188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</row>
    <row r="123" spans="2:24">
      <c r="B123" s="161"/>
      <c r="C123" s="188"/>
      <c r="D123" s="188"/>
      <c r="E123" s="188"/>
      <c r="F123" s="188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</row>
    <row r="124" spans="2:24">
      <c r="B124" s="161"/>
      <c r="C124" s="189"/>
      <c r="D124" s="191"/>
      <c r="E124" s="189"/>
      <c r="F124" s="188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</row>
    <row r="125" spans="2:24">
      <c r="B125" s="161"/>
      <c r="C125" s="186"/>
      <c r="D125" s="188"/>
      <c r="E125" s="186"/>
      <c r="F125" s="188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</row>
    <row r="126" spans="2:24">
      <c r="B126" s="161"/>
      <c r="C126" s="186"/>
      <c r="D126" s="188"/>
      <c r="E126" s="186"/>
      <c r="F126" s="188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</row>
    <row r="127" spans="2:24">
      <c r="B127" s="161"/>
      <c r="C127" s="189"/>
      <c r="D127" s="190"/>
      <c r="E127" s="189"/>
      <c r="F127" s="188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</row>
    <row r="128" spans="2:24">
      <c r="B128" s="161"/>
      <c r="C128" s="188"/>
      <c r="D128" s="188"/>
      <c r="E128" s="188"/>
      <c r="F128" s="188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</row>
    <row r="129" spans="2:17">
      <c r="B129" s="161"/>
      <c r="C129" s="188"/>
      <c r="D129" s="188"/>
      <c r="E129" s="188"/>
      <c r="F129" s="188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</row>
    <row r="130" spans="2:17">
      <c r="B130" s="161"/>
      <c r="C130" s="188"/>
      <c r="D130" s="188"/>
      <c r="E130" s="188"/>
      <c r="F130" s="188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</row>
    <row r="131" spans="2:17" ht="15.75">
      <c r="B131" s="168"/>
      <c r="C131" s="188"/>
      <c r="D131" s="188"/>
      <c r="E131" s="188"/>
      <c r="F131" s="188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</row>
  </sheetData>
  <sheetProtection password="90F8" sheet="1" objects="1" scenarios="1" selectLockedCells="1"/>
  <pageMargins left="0.78740157499999996" right="0.78740157499999996" top="0.984251969" bottom="0.984251969" header="0.4921259845" footer="0.4921259845"/>
  <pageSetup paperSize="9" orientation="portrait" r:id="rId1"/>
  <headerFooter alignWithMargins="0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BP109"/>
  <sheetViews>
    <sheetView showGridLines="0" showRowColHeaders="0" tabSelected="1" zoomScale="85" zoomScaleNormal="85" workbookViewId="0">
      <selection activeCell="G15" sqref="G15"/>
    </sheetView>
  </sheetViews>
  <sheetFormatPr baseColWidth="10" defaultRowHeight="15"/>
  <cols>
    <col min="1" max="1" width="10.7109375" style="86" customWidth="1"/>
    <col min="2" max="5" width="11.42578125" style="86" hidden="1" customWidth="1"/>
    <col min="6" max="6" width="40.7109375" style="129" customWidth="1"/>
    <col min="7" max="8" width="6.7109375" style="130" customWidth="1"/>
    <col min="9" max="9" width="40.7109375" style="129" customWidth="1"/>
    <col min="10" max="12" width="7.42578125" style="130" customWidth="1"/>
    <col min="13" max="17" width="11.42578125" style="86" hidden="1" customWidth="1"/>
    <col min="18" max="18" width="11.42578125" style="130" hidden="1" customWidth="1"/>
    <col min="19" max="19" width="9.7109375" style="130" customWidth="1"/>
    <col min="20" max="20" width="6.28515625" style="130" customWidth="1"/>
    <col min="21" max="21" width="22.42578125" style="131" bestFit="1" customWidth="1"/>
    <col min="22" max="28" width="7.7109375" style="130" customWidth="1"/>
    <col min="29" max="29" width="6" style="130" bestFit="1" customWidth="1"/>
    <col min="30" max="30" width="9.7109375" style="86" customWidth="1"/>
    <col min="31" max="31" width="9.7109375" style="86" hidden="1" customWidth="1"/>
    <col min="32" max="32" width="11.42578125" style="86" hidden="1" customWidth="1"/>
    <col min="33" max="36" width="18.28515625" style="86" hidden="1" customWidth="1"/>
    <col min="37" max="58" width="11.42578125" style="86" hidden="1" customWidth="1"/>
    <col min="59" max="60" width="11.42578125" style="86" customWidth="1"/>
    <col min="61" max="65" width="6.7109375" style="86" customWidth="1"/>
    <col min="66" max="66" width="11.42578125" style="86"/>
    <col min="67" max="68" width="0" style="86" hidden="1" customWidth="1"/>
    <col min="69" max="16384" width="11.42578125" style="86"/>
  </cols>
  <sheetData>
    <row r="1" spans="1:68" s="67" customFormat="1" ht="15.75" thickBot="1">
      <c r="A1" s="132"/>
      <c r="B1" s="126"/>
      <c r="C1" s="126"/>
      <c r="D1" s="126"/>
      <c r="E1" s="126"/>
      <c r="F1" s="135"/>
      <c r="G1" s="136"/>
      <c r="H1" s="136"/>
      <c r="I1" s="135"/>
      <c r="J1" s="136"/>
      <c r="K1" s="136"/>
      <c r="L1" s="136"/>
      <c r="M1" s="126"/>
      <c r="N1" s="126"/>
      <c r="O1" s="126"/>
      <c r="P1" s="126"/>
      <c r="Q1" s="132"/>
      <c r="R1" s="136"/>
      <c r="S1" s="136"/>
      <c r="T1" s="136"/>
      <c r="U1" s="137"/>
      <c r="V1" s="136"/>
      <c r="W1" s="136"/>
      <c r="X1" s="136"/>
      <c r="Y1" s="136"/>
      <c r="Z1" s="136"/>
      <c r="AA1" s="136"/>
      <c r="AB1" s="136"/>
      <c r="AC1" s="136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</row>
    <row r="2" spans="1:68" ht="15.75" thickBot="1">
      <c r="A2" s="133"/>
      <c r="B2" s="126"/>
      <c r="C2" s="126"/>
      <c r="D2" s="126"/>
      <c r="E2" s="126"/>
      <c r="F2" s="271" t="s">
        <v>75</v>
      </c>
      <c r="G2" s="273"/>
      <c r="H2" s="308"/>
      <c r="I2" s="309"/>
      <c r="J2" s="170"/>
      <c r="K2" s="170"/>
      <c r="L2" s="136"/>
      <c r="M2" s="126"/>
      <c r="N2" s="126"/>
      <c r="O2" s="126"/>
      <c r="P2" s="126"/>
      <c r="Q2" s="132"/>
      <c r="R2" s="136"/>
      <c r="S2" s="136"/>
      <c r="T2" s="136"/>
      <c r="U2" s="137"/>
      <c r="V2" s="136"/>
      <c r="W2" s="136"/>
      <c r="X2" s="136"/>
      <c r="Y2" s="136"/>
      <c r="Z2" s="136"/>
      <c r="AA2" s="136"/>
      <c r="AB2" s="136"/>
      <c r="AC2" s="136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</row>
    <row r="3" spans="1:68" ht="15.75" thickBot="1">
      <c r="A3" s="132"/>
      <c r="B3" s="126"/>
      <c r="C3" s="126"/>
      <c r="D3" s="126"/>
      <c r="E3" s="126"/>
      <c r="F3" s="271" t="s">
        <v>76</v>
      </c>
      <c r="G3" s="274"/>
      <c r="H3" s="308"/>
      <c r="I3" s="309"/>
      <c r="J3" s="170"/>
      <c r="K3" s="307" t="str">
        <f>IF(LEN($I3)=0,"",IF(LEN($I3)-LEN(SUBSTITUTE($I3,"@",""))&lt;&gt;1,"Erreur @",""))&amp;IF(AND(LEN($I3)&gt;0,LEN($I3)-LEN(SUBSTITUTE($I3,".",""))&lt;1),"Erreur Format",IF(LEN($I3)-SUMPRODUCT((LEN($I3)-LEN(SUBSTITUTE($I3,Grille!B91:B156,""))))&gt;0,"Caractère interdit","")&amp;IF(LEN($I3)=0,"",IF(LEN($I3)-SEARCH("µ",SUBSTITUTE($I3,".","µ",LEN($I3)-LEN(SUBSTITUTE($I3,".",""))))+1&lt;3,"Erreur terminaison","")))</f>
        <v/>
      </c>
      <c r="L3" s="307"/>
      <c r="M3" s="307"/>
      <c r="N3" s="307"/>
      <c r="O3" s="307"/>
      <c r="P3" s="307"/>
      <c r="Q3" s="307"/>
      <c r="R3" s="307"/>
      <c r="S3" s="307"/>
      <c r="T3" s="136"/>
      <c r="U3" s="137"/>
      <c r="V3" s="136"/>
      <c r="W3" s="136"/>
      <c r="X3" s="136"/>
      <c r="Y3" s="136"/>
      <c r="Z3" s="136"/>
      <c r="AA3" s="136"/>
      <c r="AB3" s="136"/>
      <c r="AC3" s="136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</row>
    <row r="4" spans="1:68" ht="15.75" thickBot="1">
      <c r="A4" s="132"/>
      <c r="B4" s="126"/>
      <c r="C4" s="126"/>
      <c r="D4" s="126"/>
      <c r="E4" s="126"/>
      <c r="F4" s="271" t="s">
        <v>329</v>
      </c>
      <c r="G4" s="274"/>
      <c r="H4" s="308"/>
      <c r="I4" s="309"/>
      <c r="J4" s="170"/>
      <c r="K4" s="170"/>
      <c r="L4" s="136"/>
      <c r="M4" s="126"/>
      <c r="N4" s="126"/>
      <c r="O4" s="126"/>
      <c r="P4" s="126"/>
      <c r="Q4" s="132"/>
      <c r="R4" s="136"/>
      <c r="S4" s="136"/>
      <c r="T4" s="136"/>
      <c r="U4" s="137"/>
      <c r="V4" s="136"/>
      <c r="W4" s="136"/>
      <c r="X4" s="136"/>
      <c r="Y4" s="136"/>
      <c r="Z4" s="136"/>
      <c r="AA4" s="136"/>
      <c r="AB4" s="136"/>
      <c r="AC4" s="136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</row>
    <row r="5" spans="1:68">
      <c r="A5" s="132"/>
      <c r="B5" s="126"/>
      <c r="C5" s="126"/>
      <c r="D5" s="126"/>
      <c r="E5" s="126"/>
      <c r="F5" s="132"/>
      <c r="G5" s="136"/>
      <c r="H5" s="136"/>
      <c r="I5" s="132"/>
      <c r="J5" s="136"/>
      <c r="K5" s="136"/>
      <c r="L5" s="136"/>
      <c r="M5" s="126"/>
      <c r="N5" s="126"/>
      <c r="O5" s="126"/>
      <c r="P5" s="126"/>
      <c r="Q5" s="132"/>
      <c r="R5" s="136"/>
      <c r="S5" s="136"/>
      <c r="T5" s="136"/>
      <c r="U5" s="137"/>
      <c r="V5" s="136"/>
      <c r="W5" s="136"/>
      <c r="X5" s="136"/>
      <c r="Y5" s="136"/>
      <c r="Z5" s="136"/>
      <c r="AA5" s="136"/>
      <c r="AB5" s="136"/>
      <c r="AC5" s="136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32"/>
      <c r="AX5" s="132"/>
      <c r="AY5" s="132"/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32"/>
      <c r="BL5" s="132"/>
      <c r="BM5" s="132"/>
      <c r="BN5" s="132"/>
      <c r="BO5" s="132"/>
      <c r="BP5" s="132"/>
    </row>
    <row r="6" spans="1:68">
      <c r="A6" s="132"/>
      <c r="B6" s="67"/>
      <c r="C6" s="67"/>
      <c r="D6" s="67"/>
      <c r="E6" s="67"/>
      <c r="F6" s="310" t="str">
        <f>IF(OR(K3&lt;&gt;"",COUNTIF(W16:W78,3)&lt;&gt;24,'Phase Finale'!O36=0,'Phase Finale'!O36="",H2="",H3="",'Phase Finale'!R70&gt;0),"GRILLE INCOMPLETE","GRILLE COMPLETE")</f>
        <v>GRILLE INCOMPLETE</v>
      </c>
      <c r="G6" s="310"/>
      <c r="H6" s="310"/>
      <c r="I6" s="310"/>
      <c r="J6" s="169"/>
      <c r="K6" s="169"/>
      <c r="L6" s="169"/>
      <c r="M6" s="68"/>
      <c r="N6" s="68"/>
      <c r="O6" s="68"/>
      <c r="P6" s="68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2"/>
      <c r="BP6" s="132"/>
    </row>
    <row r="7" spans="1:68" s="85" customFormat="1" ht="15" customHeight="1">
      <c r="A7" s="134"/>
      <c r="B7" s="71"/>
      <c r="C7" s="71"/>
      <c r="D7" s="71"/>
      <c r="E7" s="71"/>
      <c r="F7" s="135"/>
      <c r="G7" s="136"/>
      <c r="H7" s="136"/>
      <c r="I7" s="135"/>
      <c r="J7" s="136"/>
      <c r="K7" s="136"/>
      <c r="L7" s="136"/>
      <c r="M7" s="125"/>
      <c r="N7" s="125"/>
      <c r="O7" s="125"/>
      <c r="P7" s="125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</row>
    <row r="8" spans="1:68" s="85" customFormat="1" ht="12.75" customHeight="1">
      <c r="A8" s="134"/>
      <c r="B8" s="71"/>
      <c r="C8" s="71"/>
      <c r="D8" s="71"/>
      <c r="E8" s="71"/>
      <c r="F8" s="135"/>
      <c r="G8" s="136"/>
      <c r="H8" s="136"/>
      <c r="I8" s="135"/>
      <c r="J8" s="136"/>
      <c r="K8" s="136"/>
      <c r="L8" s="136"/>
      <c r="M8" s="125"/>
      <c r="N8" s="125"/>
      <c r="O8" s="125"/>
      <c r="P8" s="125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</row>
    <row r="9" spans="1:68" s="85" customFormat="1" ht="12.75" hidden="1" customHeight="1">
      <c r="A9" s="134"/>
      <c r="B9" s="71"/>
      <c r="C9" s="71"/>
      <c r="D9" s="71"/>
      <c r="E9" s="71"/>
      <c r="F9" s="135"/>
      <c r="G9" s="136"/>
      <c r="H9" s="136"/>
      <c r="I9" s="135"/>
      <c r="J9" s="136"/>
      <c r="K9" s="136"/>
      <c r="L9" s="136"/>
      <c r="M9" s="125"/>
      <c r="N9" s="125"/>
      <c r="O9" s="125"/>
      <c r="P9" s="125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</row>
    <row r="10" spans="1:68" s="85" customFormat="1" ht="12.75" hidden="1" customHeight="1">
      <c r="A10" s="134"/>
      <c r="B10" s="71"/>
      <c r="C10" s="71"/>
      <c r="D10" s="71"/>
      <c r="E10" s="71"/>
      <c r="F10" s="127"/>
      <c r="G10" s="125"/>
      <c r="H10" s="125"/>
      <c r="I10" s="127"/>
      <c r="J10" s="125"/>
      <c r="K10" s="125"/>
      <c r="L10" s="125"/>
      <c r="M10" s="125"/>
      <c r="N10" s="125"/>
      <c r="O10" s="125"/>
      <c r="P10" s="125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</row>
    <row r="11" spans="1:68" s="85" customFormat="1" ht="12.75" hidden="1" customHeight="1">
      <c r="A11" s="134"/>
      <c r="B11" s="71"/>
      <c r="C11" s="71"/>
      <c r="D11" s="71"/>
      <c r="E11" s="71"/>
      <c r="F11" s="127"/>
      <c r="G11" s="125"/>
      <c r="H11" s="125"/>
      <c r="I11" s="127"/>
      <c r="J11" s="125"/>
      <c r="K11" s="125"/>
      <c r="L11" s="125"/>
      <c r="M11" s="125"/>
      <c r="N11" s="125"/>
      <c r="O11" s="125"/>
      <c r="P11" s="125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4"/>
      <c r="BP11" s="134"/>
    </row>
    <row r="12" spans="1:68">
      <c r="A12" s="132"/>
      <c r="B12" s="67"/>
      <c r="C12" s="67"/>
      <c r="D12" s="67"/>
      <c r="E12" s="67"/>
      <c r="F12" s="135"/>
      <c r="G12" s="136"/>
      <c r="H12" s="136"/>
      <c r="I12" s="135"/>
      <c r="J12" s="136"/>
      <c r="K12" s="136"/>
      <c r="L12" s="136"/>
      <c r="M12" s="126"/>
      <c r="N12" s="126"/>
      <c r="O12" s="126"/>
      <c r="P12" s="126"/>
      <c r="Q12" s="132"/>
      <c r="R12" s="136"/>
      <c r="S12" s="136"/>
      <c r="T12" s="136"/>
      <c r="U12" s="137"/>
      <c r="V12" s="136"/>
      <c r="W12" s="136"/>
      <c r="X12" s="136"/>
      <c r="Y12" s="136"/>
      <c r="Z12" s="136"/>
      <c r="AA12" s="136"/>
      <c r="AB12" s="136"/>
      <c r="AC12" s="136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  <c r="BH12" s="132"/>
      <c r="BI12" s="132"/>
      <c r="BJ12" s="132"/>
      <c r="BK12" s="132"/>
      <c r="BL12" s="132"/>
      <c r="BM12" s="132"/>
      <c r="BN12" s="132"/>
      <c r="BO12" s="132"/>
      <c r="BP12" s="132"/>
    </row>
    <row r="13" spans="1:68">
      <c r="A13" s="132"/>
      <c r="B13" s="67"/>
      <c r="C13" s="67"/>
      <c r="D13" s="67"/>
      <c r="E13" s="67"/>
      <c r="F13" s="300" t="s">
        <v>20</v>
      </c>
      <c r="G13" s="300"/>
      <c r="H13" s="300"/>
      <c r="I13" s="300"/>
      <c r="J13" s="300" t="s">
        <v>52</v>
      </c>
      <c r="K13" s="300"/>
      <c r="L13" s="300"/>
      <c r="M13" s="69"/>
      <c r="N13" s="69"/>
      <c r="O13" s="69"/>
      <c r="P13" s="67"/>
      <c r="Q13" s="132"/>
      <c r="R13" s="136"/>
      <c r="S13" s="136"/>
      <c r="T13" s="136"/>
      <c r="U13" s="137"/>
      <c r="V13" s="136"/>
      <c r="W13" s="136"/>
      <c r="X13" s="136"/>
      <c r="Y13" s="136"/>
      <c r="Z13" s="136"/>
      <c r="AA13" s="136"/>
      <c r="AB13" s="136"/>
      <c r="AC13" s="136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</row>
    <row r="14" spans="1:68" ht="4.5" customHeight="1" thickBot="1">
      <c r="A14" s="132"/>
      <c r="B14" s="67"/>
      <c r="C14" s="67"/>
      <c r="D14" s="67"/>
      <c r="E14" s="67"/>
      <c r="F14" s="301"/>
      <c r="G14" s="301"/>
      <c r="H14" s="301"/>
      <c r="I14" s="301"/>
      <c r="J14" s="197"/>
      <c r="K14" s="197"/>
      <c r="L14" s="197"/>
      <c r="M14" s="70"/>
      <c r="N14" s="70"/>
      <c r="O14" s="70"/>
      <c r="P14" s="67"/>
      <c r="Q14" s="132"/>
      <c r="R14" s="136"/>
      <c r="S14" s="136"/>
      <c r="T14" s="136"/>
      <c r="U14" s="137"/>
      <c r="V14" s="136"/>
      <c r="W14" s="136"/>
      <c r="X14" s="136"/>
      <c r="Y14" s="136"/>
      <c r="Z14" s="136"/>
      <c r="AA14" s="136"/>
      <c r="AB14" s="136"/>
      <c r="AC14" s="136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</row>
    <row r="15" spans="1:68" s="105" customFormat="1" ht="15.75" thickBot="1">
      <c r="A15" s="132"/>
      <c r="B15" s="68">
        <f t="shared" ref="B15:B20" si="0">IF(AND(G15&lt;&gt;"",H15&lt;&gt;""),1,0)</f>
        <v>0</v>
      </c>
      <c r="C15" s="68">
        <f t="shared" ref="C15:C20" si="1">IF(AND(G15&gt;H15,G15&lt;&gt;"",H15&lt;&gt;""),1,0)</f>
        <v>0</v>
      </c>
      <c r="D15" s="68">
        <f t="shared" ref="D15:D20" si="2">IF(AND(G15=H15,G15&lt;&gt;"",H15&lt;&gt;""),1,0)</f>
        <v>0</v>
      </c>
      <c r="E15" s="68">
        <f t="shared" ref="E15:E20" si="3">IF(AND(G15&lt;H15,G15&lt;&gt;"",H15&lt;&gt;""),1,0)</f>
        <v>0</v>
      </c>
      <c r="F15" s="221" t="str">
        <f>VLOOKUP(Q15,Grille!$B$6:$G$41,2,FALSE)</f>
        <v>France</v>
      </c>
      <c r="G15" s="199"/>
      <c r="H15" s="200"/>
      <c r="I15" s="221" t="str">
        <f>VLOOKUP(Q15,Grille!$B$6:$G$41,3,FALSE)</f>
        <v>Corée du Sud</v>
      </c>
      <c r="J15" s="224">
        <f>VLOOKUP(Q15,Grille!$B$6:$G$41,4,FALSE)</f>
        <v>1.3</v>
      </c>
      <c r="K15" s="224">
        <f>VLOOKUP(Q15,Grille!$B$6:$G$41,5,FALSE)</f>
        <v>3.7</v>
      </c>
      <c r="L15" s="224">
        <f>VLOOKUP(Q15,Grille!$B$6:$G$41,6,FALSE)</f>
        <v>5.6</v>
      </c>
      <c r="M15" s="225">
        <f t="shared" ref="M15:M20" si="4">IF(AND(G15&lt;&gt;"",H15&lt;&gt;""),1,0)</f>
        <v>0</v>
      </c>
      <c r="N15" s="225">
        <f t="shared" ref="N15:N20" si="5">IF(AND(G15&lt;H15,G15&lt;&gt;"",H15&lt;&gt;""),1,0)</f>
        <v>0</v>
      </c>
      <c r="O15" s="225">
        <f t="shared" ref="O15:O20" si="6">IF(AND(G15=H15,G15&lt;&gt;"",H15&lt;&gt;""),1,0)</f>
        <v>0</v>
      </c>
      <c r="P15" s="225">
        <f t="shared" ref="P15:P20" si="7">IF(AND(G15&gt;H15,G15&lt;&gt;"",H15&lt;&gt;""),1,0)</f>
        <v>0</v>
      </c>
      <c r="Q15" s="226">
        <v>1</v>
      </c>
      <c r="R15" s="227"/>
      <c r="S15" s="228"/>
      <c r="T15" s="228"/>
      <c r="U15" s="229"/>
      <c r="V15" s="230" t="s">
        <v>21</v>
      </c>
      <c r="W15" s="231" t="s">
        <v>22</v>
      </c>
      <c r="X15" s="231" t="s">
        <v>6</v>
      </c>
      <c r="Y15" s="231" t="s">
        <v>4</v>
      </c>
      <c r="Z15" s="231" t="s">
        <v>23</v>
      </c>
      <c r="AA15" s="231" t="s">
        <v>24</v>
      </c>
      <c r="AB15" s="231" t="s">
        <v>25</v>
      </c>
      <c r="AC15" s="282" t="s">
        <v>26</v>
      </c>
      <c r="AD15" s="232"/>
      <c r="AE15" s="232"/>
      <c r="AF15" s="233"/>
      <c r="AG15" s="234" t="s">
        <v>27</v>
      </c>
      <c r="AH15" s="234"/>
      <c r="AI15" s="234" t="s">
        <v>28</v>
      </c>
      <c r="AJ15" s="234"/>
      <c r="AK15" s="234" t="s">
        <v>22</v>
      </c>
      <c r="AL15" s="234" t="s">
        <v>21</v>
      </c>
      <c r="AM15" s="234" t="s">
        <v>6</v>
      </c>
      <c r="AN15" s="234" t="s">
        <v>4</v>
      </c>
      <c r="AO15" s="234" t="s">
        <v>23</v>
      </c>
      <c r="AP15" s="234" t="s">
        <v>24</v>
      </c>
      <c r="AQ15" s="234" t="s">
        <v>25</v>
      </c>
      <c r="AR15" s="234" t="s">
        <v>26</v>
      </c>
      <c r="AS15" s="235" t="s">
        <v>35</v>
      </c>
      <c r="AT15" s="236" t="s">
        <v>36</v>
      </c>
      <c r="AU15" s="236">
        <v>1</v>
      </c>
      <c r="AV15" s="236">
        <v>2</v>
      </c>
      <c r="AW15" s="236">
        <v>3</v>
      </c>
      <c r="AX15" s="237">
        <v>4</v>
      </c>
      <c r="AY15" s="236" t="s">
        <v>35</v>
      </c>
      <c r="AZ15" s="238" t="s">
        <v>77</v>
      </c>
      <c r="BA15" s="239" t="s">
        <v>37</v>
      </c>
      <c r="BB15" s="239" t="s">
        <v>38</v>
      </c>
      <c r="BC15" s="239">
        <v>1</v>
      </c>
      <c r="BD15" s="239">
        <v>2</v>
      </c>
      <c r="BE15" s="239">
        <v>3</v>
      </c>
      <c r="BF15" s="240">
        <v>4</v>
      </c>
      <c r="BG15" s="302" t="s">
        <v>297</v>
      </c>
      <c r="BH15" s="303"/>
      <c r="BI15" s="241" t="s">
        <v>50</v>
      </c>
      <c r="BJ15" s="241" t="s">
        <v>0</v>
      </c>
      <c r="BK15" s="241" t="s">
        <v>1</v>
      </c>
      <c r="BL15" s="241" t="s">
        <v>2</v>
      </c>
      <c r="BM15" s="242" t="s">
        <v>3</v>
      </c>
      <c r="BN15" s="138"/>
      <c r="BO15" s="138"/>
      <c r="BP15" s="138"/>
    </row>
    <row r="16" spans="1:68" s="105" customFormat="1" ht="15.75" thickBot="1">
      <c r="A16" s="132"/>
      <c r="B16" s="68">
        <f t="shared" si="0"/>
        <v>0</v>
      </c>
      <c r="C16" s="68">
        <f t="shared" si="1"/>
        <v>0</v>
      </c>
      <c r="D16" s="68">
        <f t="shared" si="2"/>
        <v>0</v>
      </c>
      <c r="E16" s="68">
        <f t="shared" si="3"/>
        <v>0</v>
      </c>
      <c r="F16" s="222" t="str">
        <f>VLOOKUP(Q16,Grille!$B$6:$G$41,2,FALSE)</f>
        <v>Norvège</v>
      </c>
      <c r="G16" s="201"/>
      <c r="H16" s="202"/>
      <c r="I16" s="222" t="str">
        <f>VLOOKUP(Q16,Grille!$B$6:$G$41,3,FALSE)</f>
        <v>Nigéria</v>
      </c>
      <c r="J16" s="224">
        <f>VLOOKUP(Q16,Grille!$B$6:$G$41,4,FALSE)</f>
        <v>1</v>
      </c>
      <c r="K16" s="224">
        <f>VLOOKUP(Q16,Grille!$B$6:$G$41,5,FALSE)</f>
        <v>7.2</v>
      </c>
      <c r="L16" s="224">
        <f>VLOOKUP(Q16,Grille!$B$6:$G$41,6,FALSE)</f>
        <v>15</v>
      </c>
      <c r="M16" s="225">
        <f t="shared" si="4"/>
        <v>0</v>
      </c>
      <c r="N16" s="225">
        <f t="shared" si="5"/>
        <v>0</v>
      </c>
      <c r="O16" s="225">
        <f t="shared" si="6"/>
        <v>0</v>
      </c>
      <c r="P16" s="225">
        <f t="shared" si="7"/>
        <v>0</v>
      </c>
      <c r="Q16" s="226">
        <v>4</v>
      </c>
      <c r="R16" s="227">
        <v>1</v>
      </c>
      <c r="S16" s="228"/>
      <c r="T16" s="230">
        <v>1</v>
      </c>
      <c r="U16" s="243" t="str">
        <f>VLOOKUP(R16,AG16:AR19,2,FALSE)</f>
        <v>France</v>
      </c>
      <c r="V16" s="230">
        <f>VLOOKUP(R16,AG16:AR19,6,FALSE)</f>
        <v>0</v>
      </c>
      <c r="W16" s="231">
        <f>VLOOKUP(R16,AG16:AR19,5,FALSE)</f>
        <v>0</v>
      </c>
      <c r="X16" s="231">
        <f>VLOOKUP(R16,AG16:AR19,7,FALSE)</f>
        <v>0</v>
      </c>
      <c r="Y16" s="231">
        <f>VLOOKUP(R16,AG16:AR19,8,FALSE)</f>
        <v>0</v>
      </c>
      <c r="Z16" s="231">
        <f>VLOOKUP(R16,AG16:AR19,9,FALSE)</f>
        <v>0</v>
      </c>
      <c r="AA16" s="231">
        <f>VLOOKUP(R16,AG16:AR19,10,FALSE)</f>
        <v>0</v>
      </c>
      <c r="AB16" s="231">
        <f>VLOOKUP(R16,AG16:AR19,11,FALSE)</f>
        <v>0</v>
      </c>
      <c r="AC16" s="244">
        <f>VLOOKUP(R16,AG16:AR19,12,FALSE)</f>
        <v>0</v>
      </c>
      <c r="AD16" s="232"/>
      <c r="AE16" s="232">
        <f>AJ16+AS16+AY16-AF16-(IF(AND(AC20&gt;0,AC20&lt;5),AC20*10,0))</f>
        <v>-1</v>
      </c>
      <c r="AF16" s="245">
        <v>1</v>
      </c>
      <c r="AG16" s="246">
        <f>RANK(AE16,AE16:AE19)</f>
        <v>1</v>
      </c>
      <c r="AH16" s="246" t="str">
        <f>F15</f>
        <v>France</v>
      </c>
      <c r="AI16" s="246">
        <f>AJ16+AS16+AY16</f>
        <v>0</v>
      </c>
      <c r="AJ16" s="246">
        <f>(AL16*100000000)+(AR16*1000000)+(AP16*10000)</f>
        <v>0</v>
      </c>
      <c r="AK16" s="246">
        <f>B15+B17+M19</f>
        <v>0</v>
      </c>
      <c r="AL16" s="246">
        <f>(3*AM16)+AN16</f>
        <v>0</v>
      </c>
      <c r="AM16" s="246">
        <f>C15+C18+N19</f>
        <v>0</v>
      </c>
      <c r="AN16" s="246">
        <f>D15+D18+O19</f>
        <v>0</v>
      </c>
      <c r="AO16" s="246">
        <f>E15+E18+P19</f>
        <v>0</v>
      </c>
      <c r="AP16" s="246">
        <f>G15+G18+H19</f>
        <v>0</v>
      </c>
      <c r="AQ16" s="246">
        <f>H15+H18+G19</f>
        <v>0</v>
      </c>
      <c r="AR16" s="246">
        <f>AP16-AQ16</f>
        <v>0</v>
      </c>
      <c r="AS16" s="247">
        <f>IF(AND(AT16&lt;&gt;"",COUNTIF(AU16:AX16,AT16)=1),1000,0)</f>
        <v>0</v>
      </c>
      <c r="AT16" s="248" t="str">
        <f>IF(COUNTIF(AJ16:AJ19,AJ16)=2,IF(AJ16=AJ17,AF17,IF(AJ16=AJ18,AF18,IF(AJ16=AJ19,AF19,""))),"")</f>
        <v/>
      </c>
      <c r="AU16" s="249"/>
      <c r="AV16" s="248" t="str">
        <f>IF(G15&gt;H15,2,"")</f>
        <v/>
      </c>
      <c r="AW16" s="248" t="str">
        <f>IF(G18&gt;H18,3,"")</f>
        <v/>
      </c>
      <c r="AX16" s="250" t="str">
        <f>IF(H19&gt;G19,4,"")</f>
        <v/>
      </c>
      <c r="AY16" s="248">
        <f>IF(COUNTIF(AJ16:AJ19,AJ16)=3,IF(AZ16&gt;0,IF(OR(AND(AZ16=AZ17,BD16&gt;0),AND(AZ16=AZ18,BE16&gt;0),AND(AZ16=AZ19,BF16&gt;0)),AZ16+5,AZ16),0),0)</f>
        <v>0</v>
      </c>
      <c r="AZ16" s="283">
        <f>SUM(BC16:BF16)</f>
        <v>0</v>
      </c>
      <c r="BA16" s="284" t="str">
        <f>IF(COUNTIF(AJ16:AJ19,AJ16)=3,IF(AJ16=AJ17,AF17,AF18),"")</f>
        <v/>
      </c>
      <c r="BB16" s="284" t="str">
        <f>IF(COUNTIF(AJ16:AJ19,AJ16)=3,IF(AJ16=AJ19,AF19,AF18),"")</f>
        <v/>
      </c>
      <c r="BC16" s="285"/>
      <c r="BD16" s="284" t="str">
        <f>IF(COUNTIF(BA16:BB16,BD15)=1,1000*(G15-H15)+10*G15,"")</f>
        <v/>
      </c>
      <c r="BE16" s="284" t="str">
        <f>IF(COUNTIF(BA16:BB16,BE15)=1,1000*(G18-H18)+10*G18,"")</f>
        <v/>
      </c>
      <c r="BF16" s="286" t="str">
        <f>IF(COUNTIF(BA16:BB16,BF15)=1,1000*(H19-G19)+10*H19,"")</f>
        <v/>
      </c>
      <c r="BG16" s="305" t="str">
        <f>F15</f>
        <v>France</v>
      </c>
      <c r="BH16" s="306"/>
      <c r="BI16" s="251">
        <v>1</v>
      </c>
      <c r="BJ16" s="251">
        <v>1.5</v>
      </c>
      <c r="BK16" s="251">
        <v>2.2000000000000002</v>
      </c>
      <c r="BL16" s="251">
        <v>3</v>
      </c>
      <c r="BM16" s="252">
        <v>4</v>
      </c>
      <c r="BN16" s="138"/>
      <c r="BO16" s="138"/>
      <c r="BP16" s="138"/>
    </row>
    <row r="17" spans="1:68" s="105" customFormat="1" ht="15.75" thickBot="1">
      <c r="A17" s="132"/>
      <c r="B17" s="68">
        <f t="shared" si="0"/>
        <v>0</v>
      </c>
      <c r="C17" s="68">
        <f t="shared" si="1"/>
        <v>0</v>
      </c>
      <c r="D17" s="68">
        <f t="shared" si="2"/>
        <v>0</v>
      </c>
      <c r="E17" s="68">
        <f t="shared" si="3"/>
        <v>0</v>
      </c>
      <c r="F17" s="222" t="str">
        <f>VLOOKUP(Q17,Grille!$B$6:$G$41,2,FALSE)</f>
        <v>Nigéria</v>
      </c>
      <c r="G17" s="201"/>
      <c r="H17" s="202"/>
      <c r="I17" s="222" t="str">
        <f>VLOOKUP(Q17,Grille!$B$6:$G$41,3,FALSE)</f>
        <v>Corée du Sud</v>
      </c>
      <c r="J17" s="224">
        <f>VLOOKUP(Q17,Grille!$B$6:$G$41,4,FALSE)</f>
        <v>1</v>
      </c>
      <c r="K17" s="224">
        <f>VLOOKUP(Q17,Grille!$B$6:$G$41,5,FALSE)</f>
        <v>1</v>
      </c>
      <c r="L17" s="224">
        <f>VLOOKUP(Q17,Grille!$B$6:$G$41,6,FALSE)</f>
        <v>1</v>
      </c>
      <c r="M17" s="225">
        <f t="shared" si="4"/>
        <v>0</v>
      </c>
      <c r="N17" s="225">
        <f t="shared" si="5"/>
        <v>0</v>
      </c>
      <c r="O17" s="225">
        <f t="shared" si="6"/>
        <v>0</v>
      </c>
      <c r="P17" s="225">
        <f t="shared" si="7"/>
        <v>0</v>
      </c>
      <c r="Q17" s="226">
        <v>13</v>
      </c>
      <c r="R17" s="227">
        <v>2</v>
      </c>
      <c r="S17" s="228"/>
      <c r="T17" s="253">
        <v>2</v>
      </c>
      <c r="U17" s="254" t="str">
        <f>VLOOKUP(R17,AG16:AR19,2,FALSE)</f>
        <v>Corée du Sud</v>
      </c>
      <c r="V17" s="253">
        <f>VLOOKUP(R17,AG16:AR19,6,FALSE)</f>
        <v>0</v>
      </c>
      <c r="W17" s="255">
        <f>VLOOKUP(R17,AG16:AR19,5,FALSE)</f>
        <v>0</v>
      </c>
      <c r="X17" s="255">
        <f>VLOOKUP(R17,AG16:AR19,7,FALSE)</f>
        <v>0</v>
      </c>
      <c r="Y17" s="255">
        <f>VLOOKUP(R17,AG16:AR19,8,FALSE)</f>
        <v>0</v>
      </c>
      <c r="Z17" s="255">
        <f>VLOOKUP(R17,AG16:AR19,9,FALSE)</f>
        <v>0</v>
      </c>
      <c r="AA17" s="255">
        <f>VLOOKUP(R17,AG16:AR19,10,FALSE)</f>
        <v>0</v>
      </c>
      <c r="AB17" s="255">
        <f>VLOOKUP(R17,AG16:AR19,11,FALSE)</f>
        <v>0</v>
      </c>
      <c r="AC17" s="256">
        <f>VLOOKUP(R17,AG16:AR19,12,FALSE)</f>
        <v>0</v>
      </c>
      <c r="AD17" s="232"/>
      <c r="AE17" s="232">
        <f t="shared" ref="AE17:AE19" si="8">AJ17+AS17+AY17-AF17-(IF(AND(AC21&gt;0,AC21&lt;5),AC21*10,0))</f>
        <v>-2</v>
      </c>
      <c r="AF17" s="245">
        <v>2</v>
      </c>
      <c r="AG17" s="246">
        <f>RANK(AE17,AE16:AE19)</f>
        <v>2</v>
      </c>
      <c r="AH17" s="246" t="str">
        <f>I15</f>
        <v>Corée du Sud</v>
      </c>
      <c r="AI17" s="246">
        <f>AJ17+AS17+AY17</f>
        <v>0</v>
      </c>
      <c r="AJ17" s="246">
        <f t="shared" ref="AJ17:AJ19" si="9">(AL17*100000000)+(AR17*1000000)+(AP17*10000)</f>
        <v>0</v>
      </c>
      <c r="AK17" s="246">
        <f>M15+M18+B20</f>
        <v>0</v>
      </c>
      <c r="AL17" s="246">
        <f>(3*AM17)+AN17</f>
        <v>0</v>
      </c>
      <c r="AM17" s="246">
        <f>N15+N17+C20</f>
        <v>0</v>
      </c>
      <c r="AN17" s="246">
        <f>O15+O17+D20</f>
        <v>0</v>
      </c>
      <c r="AO17" s="246">
        <f>P15+P17+E20</f>
        <v>0</v>
      </c>
      <c r="AP17" s="246">
        <f>H15+H17+G20</f>
        <v>0</v>
      </c>
      <c r="AQ17" s="246">
        <f>G15+G17+H20</f>
        <v>0</v>
      </c>
      <c r="AR17" s="246">
        <f>AP17-AQ17</f>
        <v>0</v>
      </c>
      <c r="AS17" s="247">
        <f>IF(AND(AT17&lt;&gt;"",COUNTIF(AU17:AX17,AT17)=1),1000,0)</f>
        <v>0</v>
      </c>
      <c r="AT17" s="248" t="str">
        <f>IF(COUNTIF(AJ16:AJ19,AJ17)=2,IF(AJ17=AJ16,AF16,IF(AJ17=AJ18,AF18,IF(AJ17=AJ19,AF19,""))),"")</f>
        <v/>
      </c>
      <c r="AU17" s="248" t="str">
        <f>IF(H15&gt;G15,1,"")</f>
        <v/>
      </c>
      <c r="AV17" s="249"/>
      <c r="AW17" s="248" t="str">
        <f>IF(G20&gt;H20,3,"")</f>
        <v/>
      </c>
      <c r="AX17" s="250" t="str">
        <f>IF(H17&gt;G17,4,"")</f>
        <v/>
      </c>
      <c r="AY17" s="248">
        <f>IF(COUNTIF(AL16:AL19,AL17)=3,IF(AZ17&gt;0,IF(OR(AND(AZ17=AZ16,BC17&gt;0),AND(AZ17=AZ18,BE17&gt;0),AND(AZ17=AZ19,BF17&gt;0)),AZ17+5,AZ17),0),0)</f>
        <v>0</v>
      </c>
      <c r="AZ17" s="283">
        <f>SUM(BC17:BF17)</f>
        <v>0</v>
      </c>
      <c r="BA17" s="284" t="str">
        <f>IF(COUNTIF(AJ16:AJ19,AJ17)=3,IF(AJ17=AJ16,AF16,AF18),"")</f>
        <v/>
      </c>
      <c r="BB17" s="284" t="str">
        <f>IF(COUNTIF(AJ16:AJ19,AJ17)=3,IF(AJ17=AJ19,AF19,AF18),"")</f>
        <v/>
      </c>
      <c r="BC17" s="284" t="str">
        <f>IF(COUNTIF(BA17:BB17,BC15)=1,1000*(H15-G15)+10*H15,"")</f>
        <v/>
      </c>
      <c r="BD17" s="285"/>
      <c r="BE17" s="284" t="str">
        <f>IF(COUNTIF(BA17:BB17,BE15)=1,1000*(G20-H20)+10*G20,"")</f>
        <v/>
      </c>
      <c r="BF17" s="286" t="str">
        <f>IF(COUNTIF(BA17:BB17,BF15)=1,1000*(H17-G17)+10*H17,"")</f>
        <v/>
      </c>
      <c r="BG17" s="305" t="str">
        <f>I15</f>
        <v>Corée du Sud</v>
      </c>
      <c r="BH17" s="306"/>
      <c r="BI17" s="251">
        <v>1.8</v>
      </c>
      <c r="BJ17" s="251">
        <v>4</v>
      </c>
      <c r="BK17" s="251">
        <v>11</v>
      </c>
      <c r="BL17" s="251">
        <v>22</v>
      </c>
      <c r="BM17" s="252">
        <v>40</v>
      </c>
      <c r="BN17" s="138"/>
      <c r="BO17" s="138"/>
      <c r="BP17" s="138"/>
    </row>
    <row r="18" spans="1:68" s="105" customFormat="1" ht="15.75" thickBot="1">
      <c r="A18" s="132"/>
      <c r="B18" s="68">
        <f t="shared" si="0"/>
        <v>0</v>
      </c>
      <c r="C18" s="68">
        <f t="shared" si="1"/>
        <v>0</v>
      </c>
      <c r="D18" s="68">
        <f t="shared" si="2"/>
        <v>0</v>
      </c>
      <c r="E18" s="68">
        <f t="shared" si="3"/>
        <v>0</v>
      </c>
      <c r="F18" s="222" t="str">
        <f>VLOOKUP(Q18,Grille!$B$6:$G$41,2,FALSE)</f>
        <v>France</v>
      </c>
      <c r="G18" s="201"/>
      <c r="H18" s="202"/>
      <c r="I18" s="222" t="str">
        <f>VLOOKUP(Q18,Grille!$B$6:$G$41,3,FALSE)</f>
        <v>Norvège</v>
      </c>
      <c r="J18" s="224">
        <f>VLOOKUP(Q18,Grille!$B$6:$G$41,4,FALSE)</f>
        <v>1</v>
      </c>
      <c r="K18" s="224">
        <f>VLOOKUP(Q18,Grille!$B$6:$G$41,5,FALSE)</f>
        <v>1</v>
      </c>
      <c r="L18" s="224">
        <f>VLOOKUP(Q18,Grille!$B$6:$G$41,6,FALSE)</f>
        <v>1</v>
      </c>
      <c r="M18" s="225">
        <f t="shared" si="4"/>
        <v>0</v>
      </c>
      <c r="N18" s="225">
        <f t="shared" si="5"/>
        <v>0</v>
      </c>
      <c r="O18" s="225">
        <f t="shared" si="6"/>
        <v>0</v>
      </c>
      <c r="P18" s="225">
        <f t="shared" si="7"/>
        <v>0</v>
      </c>
      <c r="Q18" s="226">
        <v>15</v>
      </c>
      <c r="R18" s="227">
        <v>3</v>
      </c>
      <c r="S18" s="228"/>
      <c r="T18" s="257">
        <v>3</v>
      </c>
      <c r="U18" s="258" t="str">
        <f>VLOOKUP(R18,AG16:AR19,2,FALSE)</f>
        <v>Norvège</v>
      </c>
      <c r="V18" s="257">
        <f>VLOOKUP(R18,AG16:AR19,6,FALSE)</f>
        <v>0</v>
      </c>
      <c r="W18" s="259">
        <f>VLOOKUP(R18,AG16:AR19,5,FALSE)</f>
        <v>0</v>
      </c>
      <c r="X18" s="259">
        <f>VLOOKUP(R18,AG16:AR19,7,FALSE)</f>
        <v>0</v>
      </c>
      <c r="Y18" s="259">
        <f>VLOOKUP(R18,AG16:AR19,8,FALSE)</f>
        <v>0</v>
      </c>
      <c r="Z18" s="259">
        <f>VLOOKUP(R18,AG16:AR19,9,FALSE)</f>
        <v>0</v>
      </c>
      <c r="AA18" s="259">
        <f>VLOOKUP(R18,AG16:AR19,10,FALSE)</f>
        <v>0</v>
      </c>
      <c r="AB18" s="259">
        <f>VLOOKUP(R18,AG16:AR19,11,FALSE)</f>
        <v>0</v>
      </c>
      <c r="AC18" s="260">
        <f>VLOOKUP(R18,AG16:AR19,12,FALSE)</f>
        <v>0</v>
      </c>
      <c r="AD18" s="232"/>
      <c r="AE18" s="232">
        <f t="shared" si="8"/>
        <v>-3</v>
      </c>
      <c r="AF18" s="245">
        <v>3</v>
      </c>
      <c r="AG18" s="246">
        <f>RANK(AE18,AE16:AE19)</f>
        <v>3</v>
      </c>
      <c r="AH18" s="246" t="str">
        <f>F16</f>
        <v>Norvège</v>
      </c>
      <c r="AI18" s="246">
        <f>AJ18+AS18+AY18</f>
        <v>0</v>
      </c>
      <c r="AJ18" s="246">
        <f t="shared" si="9"/>
        <v>0</v>
      </c>
      <c r="AK18" s="246">
        <f>B16+M17+M20</f>
        <v>0</v>
      </c>
      <c r="AL18" s="246">
        <f>(3*AM18)+AN18</f>
        <v>0</v>
      </c>
      <c r="AM18" s="246">
        <f>C16+N18+N20</f>
        <v>0</v>
      </c>
      <c r="AN18" s="246">
        <f>D16+O18+O20</f>
        <v>0</v>
      </c>
      <c r="AO18" s="246">
        <f>E16+P18+P20</f>
        <v>0</v>
      </c>
      <c r="AP18" s="246">
        <f>G16+H18+H20</f>
        <v>0</v>
      </c>
      <c r="AQ18" s="246">
        <f>H16+G18+G20</f>
        <v>0</v>
      </c>
      <c r="AR18" s="246">
        <f>AP18-AQ18</f>
        <v>0</v>
      </c>
      <c r="AS18" s="247">
        <f>IF(AND(AT18&lt;&gt;"",COUNTIF(AU18:AX18,AT18)=1),1000,0)</f>
        <v>0</v>
      </c>
      <c r="AT18" s="248" t="str">
        <f>IF(COUNTIF(AJ16:AJ19,AJ18)=2,IF(AJ18=AJ16,AF16,IF(AJ18=AJ17,AF17,IF(AJ18=AJ19,AF19,""))),"")</f>
        <v/>
      </c>
      <c r="AU18" s="248" t="str">
        <f>IF(H18&gt;G18,1,"")</f>
        <v/>
      </c>
      <c r="AV18" s="248" t="str">
        <f>IF(H20&gt;G20,2,"")</f>
        <v/>
      </c>
      <c r="AW18" s="249"/>
      <c r="AX18" s="250" t="str">
        <f>IF(G16&gt;H16,4,"")</f>
        <v/>
      </c>
      <c r="AY18" s="248">
        <f>IF(COUNTIF(AL16:AL19,AL18)=3,IF(AZ18&gt;0,IF(OR(AND(AZ18=AZ16,BC18&gt;0),AND(AZ18=AZ17,BD18&gt;0),AND(AZ18=AZ19,BF18&gt;0)),AZ18+5,AZ18),0),0)</f>
        <v>0</v>
      </c>
      <c r="AZ18" s="283">
        <f>SUM(BC18:BF18)</f>
        <v>0</v>
      </c>
      <c r="BA18" s="284" t="str">
        <f>IF(COUNTIF(AJ16:AJ19,AJ18)=3,IF(AJ18=AJ16,AF16,AF17),"")</f>
        <v/>
      </c>
      <c r="BB18" s="284" t="str">
        <f>IF(COUNTIF(AJ16:AJ19,AJ18)=3,IF(AJ18=AJ19,AF19,AF17),"")</f>
        <v/>
      </c>
      <c r="BC18" s="284" t="str">
        <f>IF(COUNTIF(BA18:BB18,BC15)=1,1000*(H18-G18)+10*H18,"")</f>
        <v/>
      </c>
      <c r="BD18" s="284" t="str">
        <f>IF(COUNTIF(BA18:BB18,BD15)=1,1000*(H20-G20)+10*H20,"")</f>
        <v/>
      </c>
      <c r="BE18" s="285"/>
      <c r="BF18" s="286" t="str">
        <f>IF(COUNTIF(BA18:BB18,BF15)=1,1000*(G16-H16)+10*G16,"")</f>
        <v/>
      </c>
      <c r="BG18" s="305" t="str">
        <f>F16</f>
        <v>Norvège</v>
      </c>
      <c r="BH18" s="306"/>
      <c r="BI18" s="251">
        <v>1.4</v>
      </c>
      <c r="BJ18" s="251">
        <v>3</v>
      </c>
      <c r="BK18" s="251">
        <v>6.5</v>
      </c>
      <c r="BL18" s="251">
        <v>15</v>
      </c>
      <c r="BM18" s="252">
        <v>25</v>
      </c>
      <c r="BN18" s="138"/>
      <c r="BO18" s="138"/>
      <c r="BP18" s="138"/>
    </row>
    <row r="19" spans="1:68" s="105" customFormat="1" ht="15.75" thickBot="1">
      <c r="A19" s="132"/>
      <c r="B19" s="68">
        <f t="shared" si="0"/>
        <v>0</v>
      </c>
      <c r="C19" s="68">
        <f t="shared" si="1"/>
        <v>0</v>
      </c>
      <c r="D19" s="68">
        <f t="shared" si="2"/>
        <v>0</v>
      </c>
      <c r="E19" s="68">
        <f t="shared" si="3"/>
        <v>0</v>
      </c>
      <c r="F19" s="222" t="str">
        <f>VLOOKUP(Q19,Grille!$B$6:$G$41,2,FALSE)</f>
        <v>Nigéria</v>
      </c>
      <c r="G19" s="201"/>
      <c r="H19" s="202"/>
      <c r="I19" s="222" t="str">
        <f>VLOOKUP(Q19,Grille!$B$6:$G$41,3,FALSE)</f>
        <v>France</v>
      </c>
      <c r="J19" s="224">
        <f>VLOOKUP(Q19,Grille!$B$6:$G$41,4,FALSE)</f>
        <v>1</v>
      </c>
      <c r="K19" s="224">
        <f>VLOOKUP(Q19,Grille!$B$6:$G$41,5,FALSE)</f>
        <v>1</v>
      </c>
      <c r="L19" s="224">
        <f>VLOOKUP(Q19,Grille!$B$6:$G$41,6,FALSE)</f>
        <v>1</v>
      </c>
      <c r="M19" s="225">
        <f t="shared" si="4"/>
        <v>0</v>
      </c>
      <c r="N19" s="225">
        <f t="shared" si="5"/>
        <v>0</v>
      </c>
      <c r="O19" s="225">
        <f t="shared" si="6"/>
        <v>0</v>
      </c>
      <c r="P19" s="225">
        <f t="shared" si="7"/>
        <v>0</v>
      </c>
      <c r="Q19" s="226">
        <v>27</v>
      </c>
      <c r="R19" s="227">
        <v>4</v>
      </c>
      <c r="S19" s="228"/>
      <c r="T19" s="261">
        <v>4</v>
      </c>
      <c r="U19" s="262" t="str">
        <f>VLOOKUP(R19,AG16:AR19,2,FALSE)</f>
        <v>Nigéria</v>
      </c>
      <c r="V19" s="261">
        <f>VLOOKUP(R19,AG16:AR19,6,FALSE)</f>
        <v>0</v>
      </c>
      <c r="W19" s="263">
        <f>VLOOKUP(R19,AG16:AR19,5,FALSE)</f>
        <v>0</v>
      </c>
      <c r="X19" s="263">
        <f>VLOOKUP(R19,AG16:AR19,7,FALSE)</f>
        <v>0</v>
      </c>
      <c r="Y19" s="263">
        <f>VLOOKUP(R19,AG16:AR19,8,FALSE)</f>
        <v>0</v>
      </c>
      <c r="Z19" s="263">
        <f>VLOOKUP(R19,AG16:AR19,9,FALSE)</f>
        <v>0</v>
      </c>
      <c r="AA19" s="263">
        <f>VLOOKUP(R19,AG16:AR19,10,FALSE)</f>
        <v>0</v>
      </c>
      <c r="AB19" s="263">
        <f>VLOOKUP(R19,AG16:AR19,11,FALSE)</f>
        <v>0</v>
      </c>
      <c r="AC19" s="264">
        <f>VLOOKUP(R19,AG16:AR19,12,FALSE)</f>
        <v>0</v>
      </c>
      <c r="AD19" s="232"/>
      <c r="AE19" s="232">
        <f t="shared" si="8"/>
        <v>-4</v>
      </c>
      <c r="AF19" s="265">
        <v>4</v>
      </c>
      <c r="AG19" s="266">
        <f>RANK(AE19,AE16:AE19)</f>
        <v>4</v>
      </c>
      <c r="AH19" s="266" t="str">
        <f>I16</f>
        <v>Nigéria</v>
      </c>
      <c r="AI19" s="266">
        <f>AJ19+AS19+AY19</f>
        <v>0</v>
      </c>
      <c r="AJ19" s="266">
        <f t="shared" si="9"/>
        <v>0</v>
      </c>
      <c r="AK19" s="266">
        <f>M16+B18+B19</f>
        <v>0</v>
      </c>
      <c r="AL19" s="266">
        <f>(3*AM19)+AN19</f>
        <v>0</v>
      </c>
      <c r="AM19" s="266">
        <f>N16+C17+C19</f>
        <v>0</v>
      </c>
      <c r="AN19" s="266">
        <f>O16+D17+D19</f>
        <v>0</v>
      </c>
      <c r="AO19" s="266">
        <f>P16+E17+E19</f>
        <v>0</v>
      </c>
      <c r="AP19" s="266">
        <f>H16+G17+G19</f>
        <v>0</v>
      </c>
      <c r="AQ19" s="266">
        <f>G16+H17+H19</f>
        <v>0</v>
      </c>
      <c r="AR19" s="266">
        <f>AP19-AQ19</f>
        <v>0</v>
      </c>
      <c r="AS19" s="267">
        <f>IF(AND(AT19&lt;&gt;"",COUNTIF(AU19:AX19,AT19)=1),1000,0)</f>
        <v>0</v>
      </c>
      <c r="AT19" s="268" t="str">
        <f>IF(COUNTIF(AJ16:AJ19,AJ19)=2,IF(AJ19=AJ16,AF16,IF(AJ19=AJ17,AF17,IF(AJ19=AJ18,AF18,""))),"")</f>
        <v/>
      </c>
      <c r="AU19" s="268" t="str">
        <f>IF(G19&gt;H19,1,"")</f>
        <v/>
      </c>
      <c r="AV19" s="268" t="str">
        <f>IF(G17&gt;H17,2,"")</f>
        <v/>
      </c>
      <c r="AW19" s="268" t="str">
        <f>IF(H16&gt;G16,3,"")</f>
        <v/>
      </c>
      <c r="AX19" s="269"/>
      <c r="AY19" s="270">
        <f>IF(COUNTIF(AL16:AL19,AL19)=3,IF(AZ19&gt;0,IF(OR(AND(AZ19=AZ16,BC19&gt;0),AND(AZ19=AZ17,BD19&gt;0),AND(AZ19=AZ18,BE19&gt;0)),AZ19+5,AZ19),0),0)</f>
        <v>0</v>
      </c>
      <c r="AZ19" s="287">
        <f>SUM(BC19:BF19)</f>
        <v>0</v>
      </c>
      <c r="BA19" s="288" t="str">
        <f>IF(COUNTIF(AJ16:AJ19,AJ19)=3,IF(AJ19=AJ16,AF16,AF17),"")</f>
        <v/>
      </c>
      <c r="BB19" s="288" t="str">
        <f>IF(COUNTIF(AJ16:AJ19,AJ19)=3,IF(AJ19=AJ18,AF18,AF17),"")</f>
        <v/>
      </c>
      <c r="BC19" s="288" t="str">
        <f>IF(COUNTIF(BA19:BB19,BC15)=1,1000*(G19-H19)+10*G19,"")</f>
        <v/>
      </c>
      <c r="BD19" s="288" t="str">
        <f>IF(COUNTIF(BA19:BB19,BD15)=1,1000*(G17-H17)+10*G17,"")</f>
        <v/>
      </c>
      <c r="BE19" s="288" t="str">
        <f>IF(COUNTIF(BA19:BB19,BE15)=1,1000*(H16-G16)+10*H16,"")</f>
        <v/>
      </c>
      <c r="BF19" s="289"/>
      <c r="BG19" s="305" t="str">
        <f>I16</f>
        <v>Nigéria</v>
      </c>
      <c r="BH19" s="306"/>
      <c r="BI19" s="251">
        <v>2.2000000000000002</v>
      </c>
      <c r="BJ19" s="251">
        <v>6.5</v>
      </c>
      <c r="BK19" s="251">
        <v>22</v>
      </c>
      <c r="BL19" s="251">
        <v>60</v>
      </c>
      <c r="BM19" s="252">
        <v>150</v>
      </c>
      <c r="BN19" s="138"/>
      <c r="BO19" s="138"/>
      <c r="BP19" s="138"/>
    </row>
    <row r="20" spans="1:68" s="105" customFormat="1" ht="15.75" thickBot="1">
      <c r="A20" s="132"/>
      <c r="B20" s="68">
        <f t="shared" si="0"/>
        <v>0</v>
      </c>
      <c r="C20" s="68">
        <f t="shared" si="1"/>
        <v>0</v>
      </c>
      <c r="D20" s="68">
        <f t="shared" si="2"/>
        <v>0</v>
      </c>
      <c r="E20" s="68">
        <f t="shared" si="3"/>
        <v>0</v>
      </c>
      <c r="F20" s="223" t="str">
        <f>VLOOKUP(Q20,Grille!$B$6:$G$41,2,FALSE)</f>
        <v>Corée du Sud</v>
      </c>
      <c r="G20" s="203"/>
      <c r="H20" s="204"/>
      <c r="I20" s="223" t="str">
        <f>VLOOKUP(Q20,Grille!$B$6:$G$41,3,FALSE)</f>
        <v>Norvège</v>
      </c>
      <c r="J20" s="224">
        <f>VLOOKUP(Q20,Grille!$B$6:$G$41,4,FALSE)</f>
        <v>1</v>
      </c>
      <c r="K20" s="224">
        <f>VLOOKUP(Q20,Grille!$B$6:$G$41,5,FALSE)</f>
        <v>1</v>
      </c>
      <c r="L20" s="224">
        <f>VLOOKUP(Q20,Grille!$B$6:$G$41,6,FALSE)</f>
        <v>1</v>
      </c>
      <c r="M20" s="225">
        <f t="shared" si="4"/>
        <v>0</v>
      </c>
      <c r="N20" s="225">
        <f t="shared" si="5"/>
        <v>0</v>
      </c>
      <c r="O20" s="225">
        <f t="shared" si="6"/>
        <v>0</v>
      </c>
      <c r="P20" s="225">
        <f t="shared" si="7"/>
        <v>0</v>
      </c>
      <c r="Q20" s="226">
        <v>28</v>
      </c>
      <c r="R20" s="226"/>
      <c r="S20" s="226"/>
      <c r="T20" s="271" t="str">
        <f>IF(AND(SUM(W16:W19)=12,COUNTIF(AI16:AI19,VLOOKUP(AH16,AH16:AI19,2,FALSE))&gt;1),CONCATENATE("Des nations sont ex-aequos. Classement final de ",AH16," : "),"")</f>
        <v/>
      </c>
      <c r="U20" s="271"/>
      <c r="V20" s="226"/>
      <c r="W20" s="226"/>
      <c r="X20" s="226"/>
      <c r="Y20" s="226"/>
      <c r="Z20" s="226"/>
      <c r="AA20" s="226"/>
      <c r="AB20" s="226"/>
      <c r="AC20" s="272"/>
      <c r="AD20" s="232"/>
      <c r="AE20" s="232"/>
      <c r="AF20" s="232"/>
      <c r="AG20" s="232"/>
      <c r="AH20" s="232"/>
      <c r="AI20" s="232"/>
      <c r="AJ20" s="232"/>
      <c r="AK20" s="232"/>
      <c r="AL20" s="232"/>
      <c r="AM20" s="232"/>
      <c r="AN20" s="232"/>
      <c r="AO20" s="232"/>
      <c r="AP20" s="232"/>
      <c r="AQ20" s="232"/>
      <c r="AR20" s="232"/>
      <c r="AS20" s="232"/>
      <c r="AT20" s="232"/>
      <c r="AU20" s="232"/>
      <c r="AV20" s="232"/>
      <c r="AW20" s="232"/>
      <c r="AX20" s="232"/>
      <c r="AY20" s="232"/>
      <c r="AZ20" s="209"/>
      <c r="BA20" s="209"/>
      <c r="BB20" s="209"/>
      <c r="BC20" s="209"/>
      <c r="BD20" s="209"/>
      <c r="BE20" s="209"/>
      <c r="BF20" s="209"/>
      <c r="BG20" s="209"/>
      <c r="BH20" s="209"/>
      <c r="BI20" s="209"/>
      <c r="BJ20" s="209"/>
      <c r="BK20" s="209"/>
      <c r="BL20" s="209"/>
      <c r="BM20" s="209"/>
      <c r="BN20" s="138"/>
      <c r="BO20" s="138"/>
      <c r="BP20" s="138"/>
    </row>
    <row r="21" spans="1:68">
      <c r="A21" s="132"/>
      <c r="B21" s="126"/>
      <c r="C21" s="126"/>
      <c r="D21" s="126"/>
      <c r="E21" s="126"/>
      <c r="F21" s="135"/>
      <c r="G21" s="136"/>
      <c r="H21" s="136"/>
      <c r="I21" s="135"/>
      <c r="J21" s="136"/>
      <c r="K21" s="136"/>
      <c r="L21" s="136"/>
      <c r="M21" s="126"/>
      <c r="N21" s="126"/>
      <c r="O21" s="126"/>
      <c r="P21" s="126"/>
      <c r="Q21" s="132"/>
      <c r="R21" s="136"/>
      <c r="S21" s="136"/>
      <c r="T21" s="198" t="str">
        <f>IF(AND(SUM(W16:W19)=12,COUNTIF(AI16:AI19,VLOOKUP(AH17,AH16:AI19,2,FALSE))&gt;1),CONCATENATE("Des nations sont ex-aequos. Classement final de ",AH17," : "),"")</f>
        <v/>
      </c>
      <c r="U21" s="137"/>
      <c r="V21" s="136"/>
      <c r="W21" s="136"/>
      <c r="X21" s="136"/>
      <c r="Y21" s="136"/>
      <c r="Z21" s="136"/>
      <c r="AA21" s="136"/>
      <c r="AB21" s="136"/>
      <c r="AC21" s="206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</row>
    <row r="22" spans="1:68">
      <c r="A22" s="132"/>
      <c r="B22" s="126"/>
      <c r="C22" s="126"/>
      <c r="D22" s="126"/>
      <c r="E22" s="126"/>
      <c r="F22" s="135"/>
      <c r="G22" s="136"/>
      <c r="H22" s="136"/>
      <c r="I22" s="135"/>
      <c r="J22" s="136"/>
      <c r="K22" s="136"/>
      <c r="L22" s="136"/>
      <c r="M22" s="126"/>
      <c r="N22" s="126"/>
      <c r="O22" s="126"/>
      <c r="P22" s="126"/>
      <c r="Q22" s="132"/>
      <c r="R22" s="136"/>
      <c r="S22" s="136"/>
      <c r="T22" s="198" t="str">
        <f>IF(AND(SUM(W16:W19)=12,COUNTIF(AI16:AI19,VLOOKUP(AH18,AH16:AI19,2,FALSE))&gt;1),CONCATENATE("Des nations sont ex-aequos. Classement final de ",AH18," : "),"")</f>
        <v/>
      </c>
      <c r="U22" s="137"/>
      <c r="V22" s="136"/>
      <c r="W22" s="136"/>
      <c r="X22" s="136"/>
      <c r="Y22" s="136"/>
      <c r="Z22" s="136"/>
      <c r="AA22" s="136"/>
      <c r="AB22" s="136"/>
      <c r="AC22" s="206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  <c r="BI22" s="132"/>
      <c r="BJ22" s="132"/>
      <c r="BK22" s="132"/>
      <c r="BL22" s="132"/>
      <c r="BM22" s="132"/>
      <c r="BN22" s="132"/>
      <c r="BO22" s="132"/>
      <c r="BP22" s="132"/>
    </row>
    <row r="23" spans="1:68">
      <c r="A23" s="132"/>
      <c r="B23" s="126"/>
      <c r="C23" s="126"/>
      <c r="D23" s="126"/>
      <c r="E23" s="126"/>
      <c r="F23" s="135"/>
      <c r="G23" s="136"/>
      <c r="H23" s="136"/>
      <c r="I23" s="135"/>
      <c r="J23" s="136"/>
      <c r="K23" s="136"/>
      <c r="L23" s="136"/>
      <c r="M23" s="126"/>
      <c r="N23" s="126"/>
      <c r="O23" s="126"/>
      <c r="P23" s="126"/>
      <c r="Q23" s="132"/>
      <c r="R23" s="136"/>
      <c r="S23" s="136"/>
      <c r="T23" s="198" t="str">
        <f>IF(AND(SUM(W16:W19)=12,COUNTIF(AI16:AI19,VLOOKUP(AH19,AH16:AI19,2,FALSE))&gt;1),CONCATENATE("Des nations sont ex-aequos. Classement final de ",AH19," : "),"")</f>
        <v/>
      </c>
      <c r="U23" s="137"/>
      <c r="V23" s="136"/>
      <c r="W23" s="136"/>
      <c r="X23" s="136"/>
      <c r="Y23" s="136"/>
      <c r="Z23" s="136"/>
      <c r="AA23" s="136"/>
      <c r="AB23" s="136"/>
      <c r="AC23" s="206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</row>
    <row r="24" spans="1:68">
      <c r="A24" s="132"/>
      <c r="B24" s="67"/>
      <c r="C24" s="67"/>
      <c r="D24" s="67"/>
      <c r="E24" s="67"/>
      <c r="F24" s="300" t="s">
        <v>29</v>
      </c>
      <c r="G24" s="300"/>
      <c r="H24" s="300"/>
      <c r="I24" s="300"/>
      <c r="J24" s="300" t="s">
        <v>52</v>
      </c>
      <c r="K24" s="300"/>
      <c r="L24" s="300"/>
      <c r="M24" s="69"/>
      <c r="N24" s="69"/>
      <c r="O24" s="69"/>
      <c r="P24" s="67"/>
      <c r="Q24" s="132"/>
      <c r="R24" s="136"/>
      <c r="S24" s="136"/>
      <c r="T24" s="198"/>
      <c r="U24" s="137"/>
      <c r="V24" s="136"/>
      <c r="W24" s="136"/>
      <c r="X24" s="136"/>
      <c r="Y24" s="136"/>
      <c r="Z24" s="136"/>
      <c r="AA24" s="136"/>
      <c r="AB24" s="136"/>
      <c r="AC24" s="136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</row>
    <row r="25" spans="1:68" ht="4.5" customHeight="1" thickBot="1">
      <c r="A25" s="132"/>
      <c r="B25" s="67"/>
      <c r="C25" s="67"/>
      <c r="D25" s="67"/>
      <c r="E25" s="67"/>
      <c r="F25" s="301"/>
      <c r="G25" s="301"/>
      <c r="H25" s="301"/>
      <c r="I25" s="301"/>
      <c r="J25" s="197"/>
      <c r="K25" s="197"/>
      <c r="L25" s="197"/>
      <c r="M25" s="70"/>
      <c r="N25" s="70"/>
      <c r="O25" s="70"/>
      <c r="P25" s="67"/>
      <c r="Q25" s="132"/>
      <c r="R25" s="136"/>
      <c r="S25" s="136"/>
      <c r="T25" s="136"/>
      <c r="U25" s="137"/>
      <c r="V25" s="136"/>
      <c r="W25" s="136"/>
      <c r="X25" s="136"/>
      <c r="Y25" s="136"/>
      <c r="Z25" s="136"/>
      <c r="AA25" s="136"/>
      <c r="AB25" s="136"/>
      <c r="AC25" s="136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2"/>
      <c r="AO25" s="132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  <c r="BI25" s="132"/>
      <c r="BJ25" s="132"/>
      <c r="BK25" s="132"/>
      <c r="BL25" s="132"/>
      <c r="BM25" s="132"/>
      <c r="BN25" s="132"/>
      <c r="BO25" s="132"/>
      <c r="BP25" s="132"/>
    </row>
    <row r="26" spans="1:68" s="105" customFormat="1" ht="15.75" thickBot="1">
      <c r="A26" s="132"/>
      <c r="B26" s="68">
        <f t="shared" ref="B26:B31" si="10">IF(AND(G26&lt;&gt;"",H26&lt;&gt;""),1,0)</f>
        <v>0</v>
      </c>
      <c r="C26" s="68">
        <f t="shared" ref="C26:C31" si="11">IF(AND(G26&gt;H26,G26&lt;&gt;"",H26&lt;&gt;""),1,0)</f>
        <v>0</v>
      </c>
      <c r="D26" s="68">
        <f t="shared" ref="D26:D31" si="12">IF(AND(G26=H26,G26&lt;&gt;"",H26&lt;&gt;""),1,0)</f>
        <v>0</v>
      </c>
      <c r="E26" s="68">
        <f t="shared" ref="E26:E31" si="13">IF(AND(G26&lt;H26,G26&lt;&gt;"",H26&lt;&gt;""),1,0)</f>
        <v>0</v>
      </c>
      <c r="F26" s="221" t="str">
        <f>VLOOKUP(Q26,Grille!$B$6:$G$41,2,FALSE)</f>
        <v>Allemagne</v>
      </c>
      <c r="G26" s="199"/>
      <c r="H26" s="200"/>
      <c r="I26" s="221" t="str">
        <f>VLOOKUP(Q26,Grille!$B$6:$G$41,3,FALSE)</f>
        <v>Chine</v>
      </c>
      <c r="J26" s="224">
        <f>VLOOKUP(Q26,Grille!$B$6:$G$41,4,FALSE)</f>
        <v>1.1000000000000001</v>
      </c>
      <c r="K26" s="224">
        <f>VLOOKUP(Q26,Grille!$B$6:$G$41,5,FALSE)</f>
        <v>5.5</v>
      </c>
      <c r="L26" s="224">
        <f>VLOOKUP(Q26,Grille!$B$6:$G$41,6,FALSE)</f>
        <v>9.5</v>
      </c>
      <c r="M26" s="225">
        <f t="shared" ref="M26:M31" si="14">IF(AND(G26&lt;&gt;"",H26&lt;&gt;""),1,0)</f>
        <v>0</v>
      </c>
      <c r="N26" s="225">
        <f t="shared" ref="N26:N31" si="15">IF(AND(G26&lt;H26,G26&lt;&gt;"",H26&lt;&gt;""),1,0)</f>
        <v>0</v>
      </c>
      <c r="O26" s="225">
        <f t="shared" ref="O26:O31" si="16">IF(AND(G26=H26,G26&lt;&gt;"",H26&lt;&gt;""),1,0)</f>
        <v>0</v>
      </c>
      <c r="P26" s="225">
        <f t="shared" ref="P26:P31" si="17">IF(AND(G26&gt;H26,G26&lt;&gt;"",H26&lt;&gt;""),1,0)</f>
        <v>0</v>
      </c>
      <c r="Q26" s="226">
        <v>2</v>
      </c>
      <c r="R26" s="227"/>
      <c r="S26" s="228"/>
      <c r="T26" s="228"/>
      <c r="U26" s="229"/>
      <c r="V26" s="230" t="s">
        <v>21</v>
      </c>
      <c r="W26" s="231" t="s">
        <v>22</v>
      </c>
      <c r="X26" s="231" t="s">
        <v>6</v>
      </c>
      <c r="Y26" s="231" t="s">
        <v>4</v>
      </c>
      <c r="Z26" s="231" t="s">
        <v>23</v>
      </c>
      <c r="AA26" s="231" t="s">
        <v>24</v>
      </c>
      <c r="AB26" s="231" t="s">
        <v>25</v>
      </c>
      <c r="AC26" s="282" t="s">
        <v>26</v>
      </c>
      <c r="AD26" s="232"/>
      <c r="AE26" s="232"/>
      <c r="AF26" s="233"/>
      <c r="AG26" s="234" t="s">
        <v>27</v>
      </c>
      <c r="AH26" s="234"/>
      <c r="AI26" s="234" t="s">
        <v>28</v>
      </c>
      <c r="AJ26" s="234"/>
      <c r="AK26" s="234" t="s">
        <v>22</v>
      </c>
      <c r="AL26" s="234" t="s">
        <v>21</v>
      </c>
      <c r="AM26" s="234" t="s">
        <v>6</v>
      </c>
      <c r="AN26" s="234" t="s">
        <v>4</v>
      </c>
      <c r="AO26" s="234" t="s">
        <v>23</v>
      </c>
      <c r="AP26" s="234" t="s">
        <v>24</v>
      </c>
      <c r="AQ26" s="234" t="s">
        <v>25</v>
      </c>
      <c r="AR26" s="234" t="s">
        <v>26</v>
      </c>
      <c r="AS26" s="235" t="s">
        <v>35</v>
      </c>
      <c r="AT26" s="236" t="s">
        <v>36</v>
      </c>
      <c r="AU26" s="236">
        <v>1</v>
      </c>
      <c r="AV26" s="236">
        <v>2</v>
      </c>
      <c r="AW26" s="236">
        <v>3</v>
      </c>
      <c r="AX26" s="237">
        <v>4</v>
      </c>
      <c r="AY26" s="236" t="s">
        <v>35</v>
      </c>
      <c r="AZ26" s="238" t="s">
        <v>77</v>
      </c>
      <c r="BA26" s="239" t="s">
        <v>37</v>
      </c>
      <c r="BB26" s="239" t="s">
        <v>38</v>
      </c>
      <c r="BC26" s="239">
        <v>1</v>
      </c>
      <c r="BD26" s="239">
        <v>2</v>
      </c>
      <c r="BE26" s="239">
        <v>3</v>
      </c>
      <c r="BF26" s="240">
        <v>4</v>
      </c>
      <c r="BG26" s="302" t="s">
        <v>297</v>
      </c>
      <c r="BH26" s="303"/>
      <c r="BI26" s="241" t="s">
        <v>50</v>
      </c>
      <c r="BJ26" s="241" t="s">
        <v>0</v>
      </c>
      <c r="BK26" s="241" t="s">
        <v>1</v>
      </c>
      <c r="BL26" s="241" t="s">
        <v>2</v>
      </c>
      <c r="BM26" s="242" t="s">
        <v>3</v>
      </c>
      <c r="BN26" s="138"/>
      <c r="BO26" s="138"/>
      <c r="BP26" s="138"/>
    </row>
    <row r="27" spans="1:68" s="105" customFormat="1" ht="15.75" thickBot="1">
      <c r="A27" s="132"/>
      <c r="B27" s="68">
        <f t="shared" si="10"/>
        <v>0</v>
      </c>
      <c r="C27" s="68">
        <f t="shared" si="11"/>
        <v>0</v>
      </c>
      <c r="D27" s="68">
        <f t="shared" si="12"/>
        <v>0</v>
      </c>
      <c r="E27" s="68">
        <f t="shared" si="13"/>
        <v>0</v>
      </c>
      <c r="F27" s="222" t="str">
        <f>VLOOKUP(Q27,Grille!$B$6:$G$41,2,FALSE)</f>
        <v>Espagne</v>
      </c>
      <c r="G27" s="201"/>
      <c r="H27" s="202"/>
      <c r="I27" s="222" t="str">
        <f>VLOOKUP(Q27,Grille!$B$6:$G$41,3,FALSE)</f>
        <v>Afrique du sud</v>
      </c>
      <c r="J27" s="224">
        <f>VLOOKUP(Q27,Grille!$B$6:$G$41,4,FALSE)</f>
        <v>1.1000000000000001</v>
      </c>
      <c r="K27" s="224">
        <f>VLOOKUP(Q27,Grille!$B$6:$G$41,5,FALSE)</f>
        <v>6</v>
      </c>
      <c r="L27" s="224">
        <f>VLOOKUP(Q27,Grille!$B$6:$G$41,6,FALSE)</f>
        <v>11</v>
      </c>
      <c r="M27" s="225">
        <f t="shared" si="14"/>
        <v>0</v>
      </c>
      <c r="N27" s="225">
        <f t="shared" si="15"/>
        <v>0</v>
      </c>
      <c r="O27" s="225">
        <f t="shared" si="16"/>
        <v>0</v>
      </c>
      <c r="P27" s="225">
        <f t="shared" si="17"/>
        <v>0</v>
      </c>
      <c r="Q27" s="226">
        <v>3</v>
      </c>
      <c r="R27" s="227">
        <v>1</v>
      </c>
      <c r="S27" s="228"/>
      <c r="T27" s="230">
        <v>1</v>
      </c>
      <c r="U27" s="243" t="str">
        <f>VLOOKUP(R27,AG27:AR30,2,FALSE)</f>
        <v>Allemagne</v>
      </c>
      <c r="V27" s="230">
        <f>VLOOKUP(R27,AG27:AR30,6,FALSE)</f>
        <v>0</v>
      </c>
      <c r="W27" s="231">
        <f>VLOOKUP(R27,AG27:AR30,5,FALSE)</f>
        <v>0</v>
      </c>
      <c r="X27" s="231">
        <f>VLOOKUP(R27,AG27:AR30,7,FALSE)</f>
        <v>0</v>
      </c>
      <c r="Y27" s="231">
        <f>VLOOKUP(R27,AG27:AR30,8,FALSE)</f>
        <v>0</v>
      </c>
      <c r="Z27" s="231">
        <f>VLOOKUP(R27,AG27:AR30,9,FALSE)</f>
        <v>0</v>
      </c>
      <c r="AA27" s="231">
        <f>VLOOKUP(R27,AG27:AR30,10,FALSE)</f>
        <v>0</v>
      </c>
      <c r="AB27" s="231">
        <f>VLOOKUP(R27,AG27:AR30,11,FALSE)</f>
        <v>0</v>
      </c>
      <c r="AC27" s="244">
        <f>VLOOKUP(R27,AG27:AR30,12,FALSE)</f>
        <v>0</v>
      </c>
      <c r="AD27" s="232"/>
      <c r="AE27" s="232">
        <f>AJ27+AS27+AY27-AF27-(IF(AND(AC31&gt;0,AC31&lt;5),AC31*10,0))</f>
        <v>-1</v>
      </c>
      <c r="AF27" s="245">
        <v>1</v>
      </c>
      <c r="AG27" s="246">
        <f>RANK(AE27,AE27:AE30)</f>
        <v>1</v>
      </c>
      <c r="AH27" s="246" t="str">
        <f>F26</f>
        <v>Allemagne</v>
      </c>
      <c r="AI27" s="246">
        <f>AJ27+AS27+AY27</f>
        <v>0</v>
      </c>
      <c r="AJ27" s="246">
        <f>(AL27*100000000)+(AR27*1000000)+(AP27*10000)</f>
        <v>0</v>
      </c>
      <c r="AK27" s="246">
        <f>B26+B28+M30</f>
        <v>0</v>
      </c>
      <c r="AL27" s="246">
        <f>(3*AM27)+AN27</f>
        <v>0</v>
      </c>
      <c r="AM27" s="246">
        <f>C26+C29+N30</f>
        <v>0</v>
      </c>
      <c r="AN27" s="246">
        <f>D26+D29+O30</f>
        <v>0</v>
      </c>
      <c r="AO27" s="246">
        <f>E26+E29+P30</f>
        <v>0</v>
      </c>
      <c r="AP27" s="246">
        <f>G26+G29+H30</f>
        <v>0</v>
      </c>
      <c r="AQ27" s="246">
        <f>H26+H29+G30</f>
        <v>0</v>
      </c>
      <c r="AR27" s="246">
        <f>AP27-AQ27</f>
        <v>0</v>
      </c>
      <c r="AS27" s="247">
        <f>IF(AND(AT27&lt;&gt;"",COUNTIF(AU27:AX27,AT27)=1),1000,0)</f>
        <v>0</v>
      </c>
      <c r="AT27" s="248" t="str">
        <f>IF(COUNTIF(AJ27:AJ30,AJ27)=2,IF(AJ27=AJ28,AF28,IF(AJ27=AJ29,AF29,IF(AJ27=AJ30,AF30,""))),"")</f>
        <v/>
      </c>
      <c r="AU27" s="249"/>
      <c r="AV27" s="248" t="str">
        <f>IF(G26&gt;H26,2,"")</f>
        <v/>
      </c>
      <c r="AW27" s="248" t="str">
        <f>IF(G29&gt;H29,3,"")</f>
        <v/>
      </c>
      <c r="AX27" s="250" t="str">
        <f>IF(H30&gt;G30,4,"")</f>
        <v/>
      </c>
      <c r="AY27" s="248">
        <f>IF(COUNTIF(AJ27:AJ30,AJ27)=3,IF(AZ27&gt;0,IF(OR(AND(AZ27=AZ28,BD27&gt;0),AND(AZ27=AZ29,BE27&gt;0),AND(AZ27=AZ30,BF27&gt;0)),AZ27+5,AZ27),0),0)</f>
        <v>0</v>
      </c>
      <c r="AZ27" s="283">
        <f>SUM(BC27:BF27)</f>
        <v>0</v>
      </c>
      <c r="BA27" s="284" t="str">
        <f>IF(COUNTIF(AJ27:AJ30,AJ27)=3,IF(AJ27=AJ28,AF28,AF29),"")</f>
        <v/>
      </c>
      <c r="BB27" s="284" t="str">
        <f>IF(COUNTIF(AJ27:AJ30,AJ27)=3,IF(AJ27=AJ30,AF30,AF29),"")</f>
        <v/>
      </c>
      <c r="BC27" s="285"/>
      <c r="BD27" s="284" t="str">
        <f>IF(COUNTIF(BA27:BB27,BD26)=1,1000*(G26-H26)+10*G26,"")</f>
        <v/>
      </c>
      <c r="BE27" s="284" t="str">
        <f>IF(COUNTIF(BA27:BB27,BE26)=1,1000*(G29-H29)+10*G29,"")</f>
        <v/>
      </c>
      <c r="BF27" s="286" t="str">
        <f>IF(COUNTIF(BA27:BB27,BF26)=1,1000*(H30-G30)+10*H30,"")</f>
        <v/>
      </c>
      <c r="BG27" s="305" t="str">
        <f>F26</f>
        <v>Allemagne</v>
      </c>
      <c r="BH27" s="306"/>
      <c r="BI27" s="251">
        <v>1</v>
      </c>
      <c r="BJ27" s="251">
        <v>1.6</v>
      </c>
      <c r="BK27" s="251">
        <v>2.2999999999999998</v>
      </c>
      <c r="BL27" s="251">
        <v>3.2</v>
      </c>
      <c r="BM27" s="252">
        <v>4.7</v>
      </c>
      <c r="BN27" s="138"/>
      <c r="BO27" s="138"/>
      <c r="BP27" s="138"/>
    </row>
    <row r="28" spans="1:68" s="105" customFormat="1" ht="15.75" thickBot="1">
      <c r="A28" s="132"/>
      <c r="B28" s="68">
        <f t="shared" si="10"/>
        <v>0</v>
      </c>
      <c r="C28" s="68">
        <f t="shared" si="11"/>
        <v>0</v>
      </c>
      <c r="D28" s="68">
        <f t="shared" si="12"/>
        <v>0</v>
      </c>
      <c r="E28" s="68">
        <f t="shared" si="13"/>
        <v>0</v>
      </c>
      <c r="F28" s="222" t="str">
        <f>VLOOKUP(Q28,Grille!$B$6:$G$41,2,FALSE)</f>
        <v>Afrique du sud</v>
      </c>
      <c r="G28" s="201"/>
      <c r="H28" s="202"/>
      <c r="I28" s="222" t="str">
        <f>VLOOKUP(Q28,Grille!$B$6:$G$41,3,FALSE)</f>
        <v>Chine</v>
      </c>
      <c r="J28" s="224">
        <f>VLOOKUP(Q28,Grille!$B$6:$G$41,4,FALSE)</f>
        <v>1</v>
      </c>
      <c r="K28" s="224">
        <f>VLOOKUP(Q28,Grille!$B$6:$G$41,5,FALSE)</f>
        <v>1</v>
      </c>
      <c r="L28" s="224">
        <f>VLOOKUP(Q28,Grille!$B$6:$G$41,6,FALSE)</f>
        <v>1</v>
      </c>
      <c r="M28" s="225">
        <f t="shared" si="14"/>
        <v>0</v>
      </c>
      <c r="N28" s="225">
        <f t="shared" si="15"/>
        <v>0</v>
      </c>
      <c r="O28" s="225">
        <f t="shared" si="16"/>
        <v>0</v>
      </c>
      <c r="P28" s="225">
        <f t="shared" si="17"/>
        <v>0</v>
      </c>
      <c r="Q28" s="226">
        <v>17</v>
      </c>
      <c r="R28" s="227">
        <v>2</v>
      </c>
      <c r="S28" s="228"/>
      <c r="T28" s="253">
        <v>2</v>
      </c>
      <c r="U28" s="254" t="str">
        <f>VLOOKUP(R28,AG27:AR30,2,FALSE)</f>
        <v>Chine</v>
      </c>
      <c r="V28" s="253">
        <f>VLOOKUP(R28,AG27:AR30,6,FALSE)</f>
        <v>0</v>
      </c>
      <c r="W28" s="255">
        <f>VLOOKUP(R28,AG27:AR30,5,FALSE)</f>
        <v>0</v>
      </c>
      <c r="X28" s="255">
        <f>VLOOKUP(R28,AG27:AR30,7,FALSE)</f>
        <v>0</v>
      </c>
      <c r="Y28" s="255">
        <f>VLOOKUP(R28,AG27:AR30,8,FALSE)</f>
        <v>0</v>
      </c>
      <c r="Z28" s="255">
        <f>VLOOKUP(R28,AG27:AR30,9,FALSE)</f>
        <v>0</v>
      </c>
      <c r="AA28" s="255">
        <f>VLOOKUP(R28,AG27:AR30,10,FALSE)</f>
        <v>0</v>
      </c>
      <c r="AB28" s="255">
        <f>VLOOKUP(R28,AG27:AR30,11,FALSE)</f>
        <v>0</v>
      </c>
      <c r="AC28" s="256">
        <f>VLOOKUP(R28,AG27:AR30,12,FALSE)</f>
        <v>0</v>
      </c>
      <c r="AD28" s="232"/>
      <c r="AE28" s="232">
        <f t="shared" ref="AE28:AE30" si="18">AJ28+AS28+AY28-AF28-(IF(AND(AC32&gt;0,AC32&lt;5),AC32*10,0))</f>
        <v>-2</v>
      </c>
      <c r="AF28" s="245">
        <v>2</v>
      </c>
      <c r="AG28" s="246">
        <f>RANK(AE28,AE27:AE30)</f>
        <v>2</v>
      </c>
      <c r="AH28" s="246" t="str">
        <f>I26</f>
        <v>Chine</v>
      </c>
      <c r="AI28" s="246">
        <f>AJ28+AS28+AY28</f>
        <v>0</v>
      </c>
      <c r="AJ28" s="246">
        <f t="shared" ref="AJ28:AJ30" si="19">(AL28*100000000)+(AR28*1000000)+(AP28*10000)</f>
        <v>0</v>
      </c>
      <c r="AK28" s="246">
        <f>M26+M29+B31</f>
        <v>0</v>
      </c>
      <c r="AL28" s="246">
        <f>(3*AM28)+AN28</f>
        <v>0</v>
      </c>
      <c r="AM28" s="246">
        <f>N26+N28+C31</f>
        <v>0</v>
      </c>
      <c r="AN28" s="246">
        <f>O26+O28+D31</f>
        <v>0</v>
      </c>
      <c r="AO28" s="246">
        <f>P26+P28+E31</f>
        <v>0</v>
      </c>
      <c r="AP28" s="246">
        <f>H26+H28+G31</f>
        <v>0</v>
      </c>
      <c r="AQ28" s="246">
        <f>G26+G28+H31</f>
        <v>0</v>
      </c>
      <c r="AR28" s="246">
        <f>AP28-AQ28</f>
        <v>0</v>
      </c>
      <c r="AS28" s="247">
        <f>IF(AND(AT28&lt;&gt;"",COUNTIF(AU28:AX28,AT28)=1),1000,0)</f>
        <v>0</v>
      </c>
      <c r="AT28" s="248" t="str">
        <f>IF(COUNTIF(AJ27:AJ30,AJ28)=2,IF(AJ28=AJ27,AF27,IF(AJ28=AJ29,AF29,IF(AJ28=AJ30,AF30,""))),"")</f>
        <v/>
      </c>
      <c r="AU28" s="248" t="str">
        <f>IF(H26&gt;G26,1,"")</f>
        <v/>
      </c>
      <c r="AV28" s="249"/>
      <c r="AW28" s="248" t="str">
        <f>IF(G31&gt;H31,3,"")</f>
        <v/>
      </c>
      <c r="AX28" s="250" t="str">
        <f>IF(H28&gt;G28,4,"")</f>
        <v/>
      </c>
      <c r="AY28" s="248">
        <f>IF(COUNTIF(AL27:AL30,AL28)=3,IF(AZ28&gt;0,IF(OR(AND(AZ28=AZ27,BC28&gt;0),AND(AZ28=AZ29,BE28&gt;0),AND(AZ28=AZ30,BF28&gt;0)),AZ28+5,AZ28),0),0)</f>
        <v>0</v>
      </c>
      <c r="AZ28" s="283">
        <f>SUM(BC28:BF28)</f>
        <v>0</v>
      </c>
      <c r="BA28" s="284" t="str">
        <f>IF(COUNTIF(AJ27:AJ30,AJ28)=3,IF(AJ28=AJ27,AF27,AF29),"")</f>
        <v/>
      </c>
      <c r="BB28" s="284" t="str">
        <f>IF(COUNTIF(AJ27:AJ30,AJ28)=3,IF(AJ28=AJ30,AF30,AF29),"")</f>
        <v/>
      </c>
      <c r="BC28" s="284" t="str">
        <f>IF(COUNTIF(BA28:BB28,BC26)=1,1000*(H26-G26)+10*H26,"")</f>
        <v/>
      </c>
      <c r="BD28" s="285"/>
      <c r="BE28" s="284" t="str">
        <f>IF(COUNTIF(BA28:BB28,BE26)=1,1000*(G31-H31)+10*G31,"")</f>
        <v/>
      </c>
      <c r="BF28" s="286" t="str">
        <f>IF(COUNTIF(BA28:BB28,BF26)=1,1000*(H28-G28)+10*H28,"")</f>
        <v/>
      </c>
      <c r="BG28" s="305" t="str">
        <f>I26</f>
        <v>Chine</v>
      </c>
      <c r="BH28" s="306"/>
      <c r="BI28" s="251">
        <v>1.8</v>
      </c>
      <c r="BJ28" s="251">
        <v>4</v>
      </c>
      <c r="BK28" s="251">
        <v>11</v>
      </c>
      <c r="BL28" s="251">
        <v>22</v>
      </c>
      <c r="BM28" s="252">
        <v>40</v>
      </c>
      <c r="BN28" s="138"/>
      <c r="BO28" s="138"/>
      <c r="BP28" s="138"/>
    </row>
    <row r="29" spans="1:68" s="105" customFormat="1" ht="15.75" thickBot="1">
      <c r="A29" s="132"/>
      <c r="B29" s="68">
        <f t="shared" si="10"/>
        <v>0</v>
      </c>
      <c r="C29" s="68">
        <f t="shared" si="11"/>
        <v>0</v>
      </c>
      <c r="D29" s="68">
        <f t="shared" si="12"/>
        <v>0</v>
      </c>
      <c r="E29" s="68">
        <f t="shared" si="13"/>
        <v>0</v>
      </c>
      <c r="F29" s="222" t="str">
        <f>VLOOKUP(Q29,Grille!$B$6:$G$41,2,FALSE)</f>
        <v>Allemagne</v>
      </c>
      <c r="G29" s="201"/>
      <c r="H29" s="202"/>
      <c r="I29" s="222" t="str">
        <f>VLOOKUP(Q29,Grille!$B$6:$G$41,3,FALSE)</f>
        <v>Espagne</v>
      </c>
      <c r="J29" s="224">
        <f>VLOOKUP(Q29,Grille!$B$6:$G$41,4,FALSE)</f>
        <v>1</v>
      </c>
      <c r="K29" s="224">
        <f>VLOOKUP(Q29,Grille!$B$6:$G$41,5,FALSE)</f>
        <v>1</v>
      </c>
      <c r="L29" s="224">
        <f>VLOOKUP(Q29,Grille!$B$6:$G$41,6,FALSE)</f>
        <v>1</v>
      </c>
      <c r="M29" s="225">
        <f t="shared" si="14"/>
        <v>0</v>
      </c>
      <c r="N29" s="225">
        <f t="shared" si="15"/>
        <v>0</v>
      </c>
      <c r="O29" s="225">
        <f t="shared" si="16"/>
        <v>0</v>
      </c>
      <c r="P29" s="225">
        <f t="shared" si="17"/>
        <v>0</v>
      </c>
      <c r="Q29" s="226">
        <v>14</v>
      </c>
      <c r="R29" s="227">
        <v>3</v>
      </c>
      <c r="S29" s="228"/>
      <c r="T29" s="257">
        <v>3</v>
      </c>
      <c r="U29" s="258" t="str">
        <f>VLOOKUP(R29,AG27:AR30,2,FALSE)</f>
        <v>Espagne</v>
      </c>
      <c r="V29" s="257">
        <f>VLOOKUP(R29,AG27:AR30,6,FALSE)</f>
        <v>0</v>
      </c>
      <c r="W29" s="259">
        <f>VLOOKUP(R29,AG27:AR30,5,FALSE)</f>
        <v>0</v>
      </c>
      <c r="X29" s="259">
        <f>VLOOKUP(R29,AG27:AR30,7,FALSE)</f>
        <v>0</v>
      </c>
      <c r="Y29" s="259">
        <f>VLOOKUP(R29,AG27:AR30,8,FALSE)</f>
        <v>0</v>
      </c>
      <c r="Z29" s="259">
        <f>VLOOKUP(R29,AG27:AR30,9,FALSE)</f>
        <v>0</v>
      </c>
      <c r="AA29" s="259">
        <f>VLOOKUP(R29,AG27:AR30,10,FALSE)</f>
        <v>0</v>
      </c>
      <c r="AB29" s="259">
        <f>VLOOKUP(R29,AG27:AR30,11,FALSE)</f>
        <v>0</v>
      </c>
      <c r="AC29" s="260">
        <f>VLOOKUP(R29,AG27:AR30,12,FALSE)</f>
        <v>0</v>
      </c>
      <c r="AD29" s="232"/>
      <c r="AE29" s="232">
        <f t="shared" si="18"/>
        <v>-3</v>
      </c>
      <c r="AF29" s="245">
        <v>3</v>
      </c>
      <c r="AG29" s="246">
        <f>RANK(AE29,AE27:AE30)</f>
        <v>3</v>
      </c>
      <c r="AH29" s="246" t="str">
        <f>F27</f>
        <v>Espagne</v>
      </c>
      <c r="AI29" s="246">
        <f>AJ29+AS29+AY29</f>
        <v>0</v>
      </c>
      <c r="AJ29" s="246">
        <f t="shared" si="19"/>
        <v>0</v>
      </c>
      <c r="AK29" s="246">
        <f>B27+M28+M31</f>
        <v>0</v>
      </c>
      <c r="AL29" s="246">
        <f>(3*AM29)+AN29</f>
        <v>0</v>
      </c>
      <c r="AM29" s="246">
        <f>C27+N29+N31</f>
        <v>0</v>
      </c>
      <c r="AN29" s="246">
        <f>D27+O29+O31</f>
        <v>0</v>
      </c>
      <c r="AO29" s="246">
        <f>E27+P29+P31</f>
        <v>0</v>
      </c>
      <c r="AP29" s="246">
        <f>G27+H29+H31</f>
        <v>0</v>
      </c>
      <c r="AQ29" s="246">
        <f>H27+G29+G31</f>
        <v>0</v>
      </c>
      <c r="AR29" s="246">
        <f>AP29-AQ29</f>
        <v>0</v>
      </c>
      <c r="AS29" s="247">
        <f>IF(AND(AT29&lt;&gt;"",COUNTIF(AU29:AX29,AT29)=1),1000,0)</f>
        <v>0</v>
      </c>
      <c r="AT29" s="248" t="str">
        <f>IF(COUNTIF(AJ27:AJ30,AJ29)=2,IF(AJ29=AJ27,AF27,IF(AJ29=AJ28,AF28,IF(AJ29=AJ30,AF30,""))),"")</f>
        <v/>
      </c>
      <c r="AU29" s="248" t="str">
        <f>IF(H29&gt;G29,1,"")</f>
        <v/>
      </c>
      <c r="AV29" s="248" t="str">
        <f>IF(H31&gt;G31,2,"")</f>
        <v/>
      </c>
      <c r="AW29" s="249"/>
      <c r="AX29" s="250" t="str">
        <f>IF(G27&gt;H27,4,"")</f>
        <v/>
      </c>
      <c r="AY29" s="248">
        <f>IF(COUNTIF(AL27:AL30,AL29)=3,IF(AZ29&gt;0,IF(OR(AND(AZ29=AZ27,BC29&gt;0),AND(AZ29=AZ28,BD29&gt;0),AND(AZ29=AZ30,BF29&gt;0)),AZ29+5,AZ29),0),0)</f>
        <v>0</v>
      </c>
      <c r="AZ29" s="283">
        <f>SUM(BC29:BF29)</f>
        <v>0</v>
      </c>
      <c r="BA29" s="284" t="str">
        <f>IF(COUNTIF(AJ27:AJ30,AJ29)=3,IF(AJ29=AJ27,AF27,AF28),"")</f>
        <v/>
      </c>
      <c r="BB29" s="284" t="str">
        <f>IF(COUNTIF(AJ27:AJ30,AJ29)=3,IF(AJ29=AJ30,AF30,AF28),"")</f>
        <v/>
      </c>
      <c r="BC29" s="284" t="str">
        <f>IF(COUNTIF(BA29:BB29,BC26)=1,1000*(H29-G29)+10*H29,"")</f>
        <v/>
      </c>
      <c r="BD29" s="284" t="str">
        <f>IF(COUNTIF(BA29:BB29,BD26)=1,1000*(H31-G31)+10*H31,"")</f>
        <v/>
      </c>
      <c r="BE29" s="285"/>
      <c r="BF29" s="286" t="str">
        <f>IF(COUNTIF(BA29:BB29,BF26)=1,1000*(G27-H27)+10*G27,"")</f>
        <v/>
      </c>
      <c r="BG29" s="305" t="str">
        <f>F27</f>
        <v>Espagne</v>
      </c>
      <c r="BH29" s="306"/>
      <c r="BI29" s="251">
        <v>1.2</v>
      </c>
      <c r="BJ29" s="251">
        <v>2.2000000000000002</v>
      </c>
      <c r="BK29" s="251">
        <v>5</v>
      </c>
      <c r="BL29" s="251">
        <v>10</v>
      </c>
      <c r="BM29" s="252">
        <v>18</v>
      </c>
      <c r="BN29" s="138"/>
      <c r="BO29" s="138"/>
      <c r="BP29" s="138"/>
    </row>
    <row r="30" spans="1:68" s="105" customFormat="1" ht="15.75" thickBot="1">
      <c r="A30" s="132"/>
      <c r="B30" s="68">
        <f t="shared" si="10"/>
        <v>0</v>
      </c>
      <c r="C30" s="68">
        <f t="shared" si="11"/>
        <v>0</v>
      </c>
      <c r="D30" s="68">
        <f t="shared" si="12"/>
        <v>0</v>
      </c>
      <c r="E30" s="68">
        <f t="shared" si="13"/>
        <v>0</v>
      </c>
      <c r="F30" s="222" t="str">
        <f>VLOOKUP(Q30,Grille!$B$6:$G$41,2,FALSE)</f>
        <v>Afrique du sud</v>
      </c>
      <c r="G30" s="201"/>
      <c r="H30" s="202"/>
      <c r="I30" s="222" t="str">
        <f>VLOOKUP(Q30,Grille!$B$6:$G$41,3,FALSE)</f>
        <v>Allemagne</v>
      </c>
      <c r="J30" s="224">
        <f>VLOOKUP(Q30,Grille!$B$6:$G$41,4,FALSE)</f>
        <v>1</v>
      </c>
      <c r="K30" s="224">
        <f>VLOOKUP(Q30,Grille!$B$6:$G$41,5,FALSE)</f>
        <v>1</v>
      </c>
      <c r="L30" s="224">
        <f>VLOOKUP(Q30,Grille!$B$6:$G$41,6,FALSE)</f>
        <v>1</v>
      </c>
      <c r="M30" s="225">
        <f t="shared" si="14"/>
        <v>0</v>
      </c>
      <c r="N30" s="225">
        <f t="shared" si="15"/>
        <v>0</v>
      </c>
      <c r="O30" s="225">
        <f t="shared" si="16"/>
        <v>0</v>
      </c>
      <c r="P30" s="225">
        <f t="shared" si="17"/>
        <v>0</v>
      </c>
      <c r="Q30" s="226">
        <v>25</v>
      </c>
      <c r="R30" s="227">
        <v>4</v>
      </c>
      <c r="S30" s="228"/>
      <c r="T30" s="261">
        <v>4</v>
      </c>
      <c r="U30" s="262" t="str">
        <f>VLOOKUP(R30,AG27:AR30,2,FALSE)</f>
        <v>Afrique du sud</v>
      </c>
      <c r="V30" s="261">
        <f>VLOOKUP(R30,AG27:AR30,6,FALSE)</f>
        <v>0</v>
      </c>
      <c r="W30" s="263">
        <f>VLOOKUP(R30,AG27:AR30,5,FALSE)</f>
        <v>0</v>
      </c>
      <c r="X30" s="263">
        <f>VLOOKUP(R30,AG27:AR30,7,FALSE)</f>
        <v>0</v>
      </c>
      <c r="Y30" s="263">
        <f>VLOOKUP(R30,AG27:AR30,8,FALSE)</f>
        <v>0</v>
      </c>
      <c r="Z30" s="263">
        <f>VLOOKUP(R30,AG27:AR30,9,FALSE)</f>
        <v>0</v>
      </c>
      <c r="AA30" s="263">
        <f>VLOOKUP(R30,AG27:AR30,10,FALSE)</f>
        <v>0</v>
      </c>
      <c r="AB30" s="263">
        <f>VLOOKUP(R30,AG27:AR30,11,FALSE)</f>
        <v>0</v>
      </c>
      <c r="AC30" s="264">
        <f>VLOOKUP(R30,AG27:AR30,12,FALSE)</f>
        <v>0</v>
      </c>
      <c r="AD30" s="232"/>
      <c r="AE30" s="232">
        <f t="shared" si="18"/>
        <v>-4</v>
      </c>
      <c r="AF30" s="265">
        <v>4</v>
      </c>
      <c r="AG30" s="266">
        <f>RANK(AE30,AE27:AE30)</f>
        <v>4</v>
      </c>
      <c r="AH30" s="266" t="str">
        <f>I27</f>
        <v>Afrique du sud</v>
      </c>
      <c r="AI30" s="266">
        <f>AJ30+AS30+AY30</f>
        <v>0</v>
      </c>
      <c r="AJ30" s="266">
        <f t="shared" si="19"/>
        <v>0</v>
      </c>
      <c r="AK30" s="266">
        <f>M27+B29+B30</f>
        <v>0</v>
      </c>
      <c r="AL30" s="266">
        <f>(3*AM30)+AN30</f>
        <v>0</v>
      </c>
      <c r="AM30" s="266">
        <f>N27+C28+C30</f>
        <v>0</v>
      </c>
      <c r="AN30" s="266">
        <f>O27+D28+D30</f>
        <v>0</v>
      </c>
      <c r="AO30" s="266">
        <f>P27+E28+E30</f>
        <v>0</v>
      </c>
      <c r="AP30" s="266">
        <f>H27+G28+G30</f>
        <v>0</v>
      </c>
      <c r="AQ30" s="266">
        <f>G27+H28+H30</f>
        <v>0</v>
      </c>
      <c r="AR30" s="266">
        <f>AP30-AQ30</f>
        <v>0</v>
      </c>
      <c r="AS30" s="267">
        <f>IF(AND(AT30&lt;&gt;"",COUNTIF(AU30:AX30,AT30)=1),1000,0)</f>
        <v>0</v>
      </c>
      <c r="AT30" s="268" t="str">
        <f>IF(COUNTIF(AJ27:AJ30,AJ30)=2,IF(AJ30=AJ27,AF27,IF(AJ30=AJ28,AF28,IF(AJ30=AJ29,AF29,""))),"")</f>
        <v/>
      </c>
      <c r="AU30" s="268" t="str">
        <f>IF(G30&gt;H30,1,"")</f>
        <v/>
      </c>
      <c r="AV30" s="268" t="str">
        <f>IF(G28&gt;H28,2,"")</f>
        <v/>
      </c>
      <c r="AW30" s="268" t="str">
        <f>IF(H27&gt;G27,3,"")</f>
        <v/>
      </c>
      <c r="AX30" s="269"/>
      <c r="AY30" s="270">
        <f>IF(COUNTIF(AL27:AL30,AL30)=3,IF(AZ30&gt;0,IF(OR(AND(AZ30=AZ27,BC30&gt;0),AND(AZ30=AZ28,BD30&gt;0),AND(AZ30=AZ29,BE30&gt;0)),AZ30+5,AZ30),0),0)</f>
        <v>0</v>
      </c>
      <c r="AZ30" s="287">
        <f>SUM(BC30:BF30)</f>
        <v>0</v>
      </c>
      <c r="BA30" s="288" t="str">
        <f>IF(COUNTIF(AJ27:AJ30,AJ30)=3,IF(AJ30=AJ27,AF27,AF28),"")</f>
        <v/>
      </c>
      <c r="BB30" s="288" t="str">
        <f>IF(COUNTIF(AJ27:AJ30,AJ30)=3,IF(AJ30=AJ29,AF29,AF28),"")</f>
        <v/>
      </c>
      <c r="BC30" s="288" t="str">
        <f>IF(COUNTIF(BA30:BB30,BC26)=1,1000*(G30-H30)+10*G30,"")</f>
        <v/>
      </c>
      <c r="BD30" s="288" t="str">
        <f>IF(COUNTIF(BA30:BB30,BD26)=1,1000*(G28-H28)+10*G28,"")</f>
        <v/>
      </c>
      <c r="BE30" s="288" t="str">
        <f>IF(COUNTIF(BA30:BB30,BE26)=1,1000*(H27-G27)+10*H27,"")</f>
        <v/>
      </c>
      <c r="BF30" s="289"/>
      <c r="BG30" s="305" t="str">
        <f>I27</f>
        <v>Afrique du sud</v>
      </c>
      <c r="BH30" s="306"/>
      <c r="BI30" s="251">
        <v>2.8</v>
      </c>
      <c r="BJ30" s="251">
        <v>8</v>
      </c>
      <c r="BK30" s="251">
        <v>50</v>
      </c>
      <c r="BL30" s="251">
        <v>100</v>
      </c>
      <c r="BM30" s="252">
        <v>200</v>
      </c>
      <c r="BN30" s="138"/>
      <c r="BO30" s="138"/>
      <c r="BP30" s="138"/>
    </row>
    <row r="31" spans="1:68" s="105" customFormat="1" ht="15.75" thickBot="1">
      <c r="A31" s="132"/>
      <c r="B31" s="68">
        <f t="shared" si="10"/>
        <v>0</v>
      </c>
      <c r="C31" s="68">
        <f t="shared" si="11"/>
        <v>0</v>
      </c>
      <c r="D31" s="68">
        <f t="shared" si="12"/>
        <v>0</v>
      </c>
      <c r="E31" s="68">
        <f t="shared" si="13"/>
        <v>0</v>
      </c>
      <c r="F31" s="223" t="str">
        <f>VLOOKUP(Q31,Grille!$B$6:$G$41,2,FALSE)</f>
        <v>Chine</v>
      </c>
      <c r="G31" s="203"/>
      <c r="H31" s="204"/>
      <c r="I31" s="223" t="str">
        <f>VLOOKUP(Q31,Grille!$B$6:$G$41,3,FALSE)</f>
        <v>Espagne</v>
      </c>
      <c r="J31" s="224">
        <f>VLOOKUP(Q31,Grille!$B$6:$G$41,4,FALSE)</f>
        <v>1</v>
      </c>
      <c r="K31" s="224">
        <f>VLOOKUP(Q31,Grille!$B$6:$G$41,5,FALSE)</f>
        <v>1</v>
      </c>
      <c r="L31" s="224">
        <f>VLOOKUP(Q31,Grille!$B$6:$G$41,6,FALSE)</f>
        <v>1</v>
      </c>
      <c r="M31" s="225">
        <f t="shared" si="14"/>
        <v>0</v>
      </c>
      <c r="N31" s="225">
        <f t="shared" si="15"/>
        <v>0</v>
      </c>
      <c r="O31" s="225">
        <f t="shared" si="16"/>
        <v>0</v>
      </c>
      <c r="P31" s="225">
        <f t="shared" si="17"/>
        <v>0</v>
      </c>
      <c r="Q31" s="226">
        <v>26</v>
      </c>
      <c r="R31" s="225"/>
      <c r="S31" s="226"/>
      <c r="T31" s="271" t="str">
        <f>IF(AND(SUM(W27:W30)=12,COUNTIF(AI27:AI30,VLOOKUP(AH27,AH27:AI30,2,FALSE))&gt;1),CONCATENATE("Des nations sont ex-aequos. Classement final de ",AH27," : "),"")</f>
        <v/>
      </c>
      <c r="U31" s="271"/>
      <c r="V31" s="226"/>
      <c r="W31" s="226"/>
      <c r="X31" s="226"/>
      <c r="Y31" s="226"/>
      <c r="Z31" s="226"/>
      <c r="AA31" s="226"/>
      <c r="AB31" s="226"/>
      <c r="AC31" s="272"/>
      <c r="AD31" s="232"/>
      <c r="AE31" s="232"/>
      <c r="AF31" s="232"/>
      <c r="AG31" s="232"/>
      <c r="AH31" s="232"/>
      <c r="AI31" s="232"/>
      <c r="AJ31" s="232"/>
      <c r="AK31" s="232"/>
      <c r="AL31" s="232"/>
      <c r="AM31" s="232"/>
      <c r="AN31" s="232"/>
      <c r="AO31" s="232"/>
      <c r="AP31" s="232"/>
      <c r="AQ31" s="232"/>
      <c r="AR31" s="232"/>
      <c r="AS31" s="232"/>
      <c r="AT31" s="232"/>
      <c r="AU31" s="232"/>
      <c r="AV31" s="232"/>
      <c r="AW31" s="232"/>
      <c r="AX31" s="232"/>
      <c r="AY31" s="232"/>
      <c r="AZ31" s="209"/>
      <c r="BA31" s="209"/>
      <c r="BB31" s="209"/>
      <c r="BC31" s="209"/>
      <c r="BD31" s="209"/>
      <c r="BE31" s="209"/>
      <c r="BF31" s="209"/>
      <c r="BG31" s="209"/>
      <c r="BH31" s="209"/>
      <c r="BI31" s="209"/>
      <c r="BJ31" s="209"/>
      <c r="BK31" s="209"/>
      <c r="BL31" s="209"/>
      <c r="BM31" s="209"/>
      <c r="BN31" s="138"/>
      <c r="BO31" s="138"/>
      <c r="BP31" s="138"/>
    </row>
    <row r="32" spans="1:68">
      <c r="A32" s="132"/>
      <c r="B32" s="67"/>
      <c r="C32" s="67"/>
      <c r="D32" s="67"/>
      <c r="E32" s="67"/>
      <c r="F32" s="135"/>
      <c r="G32" s="136"/>
      <c r="H32" s="136"/>
      <c r="I32" s="135"/>
      <c r="J32" s="136"/>
      <c r="K32" s="136"/>
      <c r="L32" s="136"/>
      <c r="M32" s="126"/>
      <c r="N32" s="126"/>
      <c r="O32" s="126"/>
      <c r="P32" s="126"/>
      <c r="Q32" s="132"/>
      <c r="R32" s="128"/>
      <c r="S32" s="136"/>
      <c r="T32" s="198" t="str">
        <f>IF(AND(SUM(W27:W30)=12,COUNTIF(AI27:AI30,VLOOKUP(AH28,AH27:AI30,2,FALSE))&gt;1),CONCATENATE("Des nations sont ex-aequos. Classement final de ",AH28," : "),"")</f>
        <v/>
      </c>
      <c r="U32" s="137"/>
      <c r="V32" s="136"/>
      <c r="W32" s="136"/>
      <c r="X32" s="136"/>
      <c r="Y32" s="136"/>
      <c r="Z32" s="136"/>
      <c r="AA32" s="136"/>
      <c r="AB32" s="136"/>
      <c r="AC32" s="206"/>
      <c r="AD32" s="132"/>
      <c r="AE32" s="132"/>
      <c r="AF32" s="132"/>
      <c r="AG32" s="132"/>
      <c r="AH32" s="132"/>
      <c r="AI32" s="132"/>
      <c r="AJ32" s="132"/>
      <c r="AK32" s="132"/>
      <c r="AL32" s="132"/>
      <c r="AM32" s="132"/>
      <c r="AN32" s="132"/>
      <c r="AO32" s="132"/>
      <c r="AP32" s="132"/>
      <c r="AQ32" s="132"/>
      <c r="AR32" s="132"/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132"/>
      <c r="BD32" s="132"/>
      <c r="BE32" s="132"/>
      <c r="BF32" s="132"/>
      <c r="BG32" s="132"/>
      <c r="BH32" s="132"/>
      <c r="BI32" s="132"/>
      <c r="BJ32" s="132"/>
      <c r="BK32" s="132"/>
      <c r="BL32" s="132"/>
      <c r="BM32" s="132"/>
      <c r="BN32" s="132"/>
      <c r="BO32" s="132"/>
      <c r="BP32" s="132"/>
    </row>
    <row r="33" spans="1:68">
      <c r="A33" s="132"/>
      <c r="B33" s="67"/>
      <c r="C33" s="67"/>
      <c r="D33" s="67"/>
      <c r="E33" s="67"/>
      <c r="F33" s="135"/>
      <c r="G33" s="136"/>
      <c r="H33" s="136"/>
      <c r="I33" s="135"/>
      <c r="J33" s="136"/>
      <c r="K33" s="136"/>
      <c r="L33" s="136"/>
      <c r="M33" s="126"/>
      <c r="N33" s="126"/>
      <c r="O33" s="126"/>
      <c r="P33" s="126"/>
      <c r="Q33" s="132"/>
      <c r="R33" s="128"/>
      <c r="S33" s="136"/>
      <c r="T33" s="198" t="str">
        <f>IF(AND(SUM(W27:W30)=12,COUNTIF(AI27:AI30,VLOOKUP(AH29,AH27:AI30,2,FALSE))&gt;1),CONCATENATE("Des nations sont ex-aequos. Classement final de ",AH29," : "),"")</f>
        <v/>
      </c>
      <c r="U33" s="137"/>
      <c r="V33" s="136"/>
      <c r="W33" s="136"/>
      <c r="X33" s="136"/>
      <c r="Y33" s="136"/>
      <c r="Z33" s="136"/>
      <c r="AA33" s="136"/>
      <c r="AB33" s="136"/>
      <c r="AC33" s="206"/>
      <c r="AD33" s="132"/>
      <c r="AE33" s="132"/>
      <c r="AF33" s="132"/>
      <c r="AG33" s="132"/>
      <c r="AH33" s="132"/>
      <c r="AI33" s="132"/>
      <c r="AJ33" s="132"/>
      <c r="AK33" s="132"/>
      <c r="AL33" s="132"/>
      <c r="AM33" s="132"/>
      <c r="AN33" s="132"/>
      <c r="AO33" s="132"/>
      <c r="AP33" s="132"/>
      <c r="AQ33" s="132"/>
      <c r="AR33" s="132"/>
      <c r="AS33" s="132"/>
      <c r="AT33" s="132"/>
      <c r="AU33" s="132"/>
      <c r="AV33" s="132"/>
      <c r="AW33" s="132"/>
      <c r="AX33" s="132"/>
      <c r="AY33" s="132"/>
      <c r="AZ33" s="132"/>
      <c r="BA33" s="132"/>
      <c r="BB33" s="132"/>
      <c r="BC33" s="132"/>
      <c r="BD33" s="132"/>
      <c r="BE33" s="132"/>
      <c r="BF33" s="132"/>
      <c r="BG33" s="132"/>
      <c r="BH33" s="132"/>
      <c r="BI33" s="132"/>
      <c r="BJ33" s="132"/>
      <c r="BK33" s="132"/>
      <c r="BL33" s="132"/>
      <c r="BM33" s="132"/>
      <c r="BN33" s="132"/>
      <c r="BO33" s="132"/>
      <c r="BP33" s="132"/>
    </row>
    <row r="34" spans="1:68">
      <c r="A34" s="132"/>
      <c r="B34" s="67"/>
      <c r="C34" s="67"/>
      <c r="D34" s="67"/>
      <c r="E34" s="67"/>
      <c r="F34" s="135"/>
      <c r="G34" s="136"/>
      <c r="H34" s="136"/>
      <c r="I34" s="135"/>
      <c r="J34" s="136"/>
      <c r="K34" s="136"/>
      <c r="L34" s="136"/>
      <c r="M34" s="126"/>
      <c r="N34" s="126"/>
      <c r="O34" s="126"/>
      <c r="P34" s="126"/>
      <c r="Q34" s="132"/>
      <c r="R34" s="128"/>
      <c r="S34" s="136"/>
      <c r="T34" s="198" t="str">
        <f>IF(AND(SUM(W27:W30)=12,COUNTIF(AI27:AI30,VLOOKUP(AH30,AH27:AI30,2,FALSE))&gt;1),CONCATENATE("Des nations sont ex-aequos. Classement final de ",AH30," : "),"")</f>
        <v/>
      </c>
      <c r="U34" s="137"/>
      <c r="V34" s="136"/>
      <c r="W34" s="136"/>
      <c r="X34" s="136"/>
      <c r="Y34" s="136"/>
      <c r="Z34" s="136"/>
      <c r="AA34" s="136"/>
      <c r="AB34" s="136"/>
      <c r="AC34" s="206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</row>
    <row r="35" spans="1:68">
      <c r="A35" s="132"/>
      <c r="B35" s="67"/>
      <c r="C35" s="67"/>
      <c r="D35" s="67"/>
      <c r="E35" s="67"/>
      <c r="F35" s="300" t="s">
        <v>30</v>
      </c>
      <c r="G35" s="300"/>
      <c r="H35" s="300"/>
      <c r="I35" s="300"/>
      <c r="J35" s="300" t="s">
        <v>52</v>
      </c>
      <c r="K35" s="300"/>
      <c r="L35" s="300"/>
      <c r="M35" s="69"/>
      <c r="N35" s="69"/>
      <c r="O35" s="69"/>
      <c r="P35" s="67"/>
      <c r="Q35" s="132"/>
      <c r="R35" s="68"/>
      <c r="S35" s="136"/>
      <c r="T35" s="198"/>
      <c r="U35" s="137"/>
      <c r="V35" s="136"/>
      <c r="W35" s="136"/>
      <c r="X35" s="136"/>
      <c r="Y35" s="136"/>
      <c r="Z35" s="136"/>
      <c r="AA35" s="136"/>
      <c r="AB35" s="136"/>
      <c r="AC35" s="136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</row>
    <row r="36" spans="1:68" ht="4.5" customHeight="1" thickBot="1">
      <c r="A36" s="132"/>
      <c r="B36" s="67"/>
      <c r="C36" s="67"/>
      <c r="D36" s="67"/>
      <c r="E36" s="67"/>
      <c r="F36" s="301"/>
      <c r="G36" s="301"/>
      <c r="H36" s="301"/>
      <c r="I36" s="301"/>
      <c r="J36" s="197"/>
      <c r="K36" s="197"/>
      <c r="L36" s="197"/>
      <c r="M36" s="70"/>
      <c r="N36" s="70"/>
      <c r="O36" s="70"/>
      <c r="P36" s="67"/>
      <c r="Q36" s="132"/>
      <c r="R36" s="68"/>
      <c r="S36" s="136"/>
      <c r="T36" s="136"/>
      <c r="U36" s="137"/>
      <c r="V36" s="136"/>
      <c r="W36" s="136"/>
      <c r="X36" s="136"/>
      <c r="Y36" s="136"/>
      <c r="Z36" s="136"/>
      <c r="AA36" s="136"/>
      <c r="AB36" s="136"/>
      <c r="AC36" s="136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</row>
    <row r="37" spans="1:68" s="105" customFormat="1" ht="15.75" thickBot="1">
      <c r="A37" s="132"/>
      <c r="B37" s="68">
        <f t="shared" ref="B37:B42" si="20">IF(AND(G37&lt;&gt;"",H37&lt;&gt;""),1,0)</f>
        <v>0</v>
      </c>
      <c r="C37" s="68">
        <f t="shared" ref="C37:C42" si="21">IF(AND(G37&gt;H37,G37&lt;&gt;"",H37&lt;&gt;""),1,0)</f>
        <v>0</v>
      </c>
      <c r="D37" s="68">
        <f t="shared" ref="D37:D42" si="22">IF(AND(G37=H37,G37&lt;&gt;"",H37&lt;&gt;""),1,0)</f>
        <v>0</v>
      </c>
      <c r="E37" s="68">
        <f t="shared" ref="E37:E42" si="23">IF(AND(G37&lt;H37,G37&lt;&gt;"",H37&lt;&gt;""),1,0)</f>
        <v>0</v>
      </c>
      <c r="F37" s="221" t="str">
        <f>VLOOKUP(Q37,Grille!$B$6:$G$41,2,FALSE)</f>
        <v>Australie</v>
      </c>
      <c r="G37" s="199"/>
      <c r="H37" s="200"/>
      <c r="I37" s="221" t="str">
        <f>VLOOKUP(Q37,Grille!$B$6:$G$41,3,FALSE)</f>
        <v>Italie</v>
      </c>
      <c r="J37" s="224">
        <f>VLOOKUP(Q37,Grille!$B$6:$G$41,4,FALSE)</f>
        <v>1.3</v>
      </c>
      <c r="K37" s="224">
        <f>VLOOKUP(Q37,Grille!$B$6:$G$41,5,FALSE)</f>
        <v>3.7</v>
      </c>
      <c r="L37" s="224">
        <f>VLOOKUP(Q37,Grille!$B$6:$G$41,6,FALSE)</f>
        <v>5.6</v>
      </c>
      <c r="M37" s="225">
        <f t="shared" ref="M37:M42" si="24">IF(AND(G37&lt;&gt;"",H37&lt;&gt;""),1,0)</f>
        <v>0</v>
      </c>
      <c r="N37" s="225">
        <f t="shared" ref="N37:N42" si="25">IF(AND(G37&lt;H37,G37&lt;&gt;"",H37&lt;&gt;""),1,0)</f>
        <v>0</v>
      </c>
      <c r="O37" s="225">
        <f t="shared" ref="O37:O42" si="26">IF(AND(G37=H37,G37&lt;&gt;"",H37&lt;&gt;""),1,0)</f>
        <v>0</v>
      </c>
      <c r="P37" s="225">
        <f t="shared" ref="P37:P42" si="27">IF(AND(G37&gt;H37,G37&lt;&gt;"",H37&lt;&gt;""),1,0)</f>
        <v>0</v>
      </c>
      <c r="Q37" s="226">
        <v>5</v>
      </c>
      <c r="R37" s="227"/>
      <c r="S37" s="228"/>
      <c r="T37" s="228"/>
      <c r="U37" s="229"/>
      <c r="V37" s="230" t="s">
        <v>21</v>
      </c>
      <c r="W37" s="231" t="s">
        <v>22</v>
      </c>
      <c r="X37" s="231" t="s">
        <v>6</v>
      </c>
      <c r="Y37" s="231" t="s">
        <v>4</v>
      </c>
      <c r="Z37" s="231" t="s">
        <v>23</v>
      </c>
      <c r="AA37" s="231" t="s">
        <v>24</v>
      </c>
      <c r="AB37" s="231" t="s">
        <v>25</v>
      </c>
      <c r="AC37" s="282" t="s">
        <v>26</v>
      </c>
      <c r="AD37" s="232"/>
      <c r="AE37" s="232"/>
      <c r="AF37" s="233"/>
      <c r="AG37" s="234" t="s">
        <v>27</v>
      </c>
      <c r="AH37" s="234"/>
      <c r="AI37" s="234" t="s">
        <v>28</v>
      </c>
      <c r="AJ37" s="234"/>
      <c r="AK37" s="234" t="s">
        <v>22</v>
      </c>
      <c r="AL37" s="234" t="s">
        <v>21</v>
      </c>
      <c r="AM37" s="234" t="s">
        <v>6</v>
      </c>
      <c r="AN37" s="234" t="s">
        <v>4</v>
      </c>
      <c r="AO37" s="234" t="s">
        <v>23</v>
      </c>
      <c r="AP37" s="234" t="s">
        <v>24</v>
      </c>
      <c r="AQ37" s="234" t="s">
        <v>25</v>
      </c>
      <c r="AR37" s="234" t="s">
        <v>26</v>
      </c>
      <c r="AS37" s="235" t="s">
        <v>35</v>
      </c>
      <c r="AT37" s="236" t="s">
        <v>36</v>
      </c>
      <c r="AU37" s="236">
        <v>1</v>
      </c>
      <c r="AV37" s="236">
        <v>2</v>
      </c>
      <c r="AW37" s="236">
        <v>3</v>
      </c>
      <c r="AX37" s="237">
        <v>4</v>
      </c>
      <c r="AY37" s="236" t="s">
        <v>35</v>
      </c>
      <c r="AZ37" s="238" t="s">
        <v>77</v>
      </c>
      <c r="BA37" s="239" t="s">
        <v>37</v>
      </c>
      <c r="BB37" s="239" t="s">
        <v>38</v>
      </c>
      <c r="BC37" s="239">
        <v>1</v>
      </c>
      <c r="BD37" s="239">
        <v>2</v>
      </c>
      <c r="BE37" s="239">
        <v>3</v>
      </c>
      <c r="BF37" s="240">
        <v>4</v>
      </c>
      <c r="BG37" s="302" t="s">
        <v>297</v>
      </c>
      <c r="BH37" s="303"/>
      <c r="BI37" s="241" t="s">
        <v>50</v>
      </c>
      <c r="BJ37" s="241" t="s">
        <v>0</v>
      </c>
      <c r="BK37" s="241" t="s">
        <v>1</v>
      </c>
      <c r="BL37" s="241" t="s">
        <v>2</v>
      </c>
      <c r="BM37" s="242" t="s">
        <v>3</v>
      </c>
      <c r="BN37" s="138"/>
      <c r="BO37" s="138"/>
      <c r="BP37" s="138"/>
    </row>
    <row r="38" spans="1:68" s="105" customFormat="1" ht="15.75" thickBot="1">
      <c r="A38" s="132"/>
      <c r="B38" s="68">
        <f t="shared" si="20"/>
        <v>0</v>
      </c>
      <c r="C38" s="68">
        <f t="shared" si="21"/>
        <v>0</v>
      </c>
      <c r="D38" s="68">
        <f t="shared" si="22"/>
        <v>0</v>
      </c>
      <c r="E38" s="68">
        <f t="shared" si="23"/>
        <v>0</v>
      </c>
      <c r="F38" s="222" t="str">
        <f>VLOOKUP(Q38,Grille!$B$6:$G$41,2,FALSE)</f>
        <v>Brésil</v>
      </c>
      <c r="G38" s="201"/>
      <c r="H38" s="202"/>
      <c r="I38" s="222" t="str">
        <f>VLOOKUP(Q38,Grille!$B$6:$G$41,3,FALSE)</f>
        <v>Jamaïque</v>
      </c>
      <c r="J38" s="224">
        <f>VLOOKUP(Q38,Grille!$B$6:$G$41,4,FALSE)</f>
        <v>1</v>
      </c>
      <c r="K38" s="224">
        <f>VLOOKUP(Q38,Grille!$B$6:$G$41,5,FALSE)</f>
        <v>12</v>
      </c>
      <c r="L38" s="224">
        <f>VLOOKUP(Q38,Grille!$B$6:$G$41,6,FALSE)</f>
        <v>35</v>
      </c>
      <c r="M38" s="225">
        <f t="shared" si="24"/>
        <v>0</v>
      </c>
      <c r="N38" s="225">
        <f t="shared" si="25"/>
        <v>0</v>
      </c>
      <c r="O38" s="225">
        <f t="shared" si="26"/>
        <v>0</v>
      </c>
      <c r="P38" s="225">
        <f t="shared" si="27"/>
        <v>0</v>
      </c>
      <c r="Q38" s="226">
        <v>6</v>
      </c>
      <c r="R38" s="227">
        <v>1</v>
      </c>
      <c r="S38" s="228"/>
      <c r="T38" s="230">
        <v>1</v>
      </c>
      <c r="U38" s="243" t="str">
        <f>VLOOKUP(R38,AG38:AR41,2,FALSE)</f>
        <v>Australie</v>
      </c>
      <c r="V38" s="230">
        <f>VLOOKUP(R38,AG38:AR41,6,FALSE)</f>
        <v>0</v>
      </c>
      <c r="W38" s="231">
        <f>VLOOKUP(R38,AG38:AR41,5,FALSE)</f>
        <v>0</v>
      </c>
      <c r="X38" s="231">
        <f>VLOOKUP(R38,AG38:AR41,7,FALSE)</f>
        <v>0</v>
      </c>
      <c r="Y38" s="231">
        <f>VLOOKUP(R38,AG38:AR41,8,FALSE)</f>
        <v>0</v>
      </c>
      <c r="Z38" s="231">
        <f>VLOOKUP(R38,AG38:AR41,9,FALSE)</f>
        <v>0</v>
      </c>
      <c r="AA38" s="231">
        <f>VLOOKUP(R38,AG38:AR41,10,FALSE)</f>
        <v>0</v>
      </c>
      <c r="AB38" s="231">
        <f>VLOOKUP(R38,AG38:AR41,11,FALSE)</f>
        <v>0</v>
      </c>
      <c r="AC38" s="244">
        <f>VLOOKUP(R38,AG38:AR41,12,FALSE)</f>
        <v>0</v>
      </c>
      <c r="AD38" s="232"/>
      <c r="AE38" s="232">
        <f>AJ38+AS38+AY38-AF38-(IF(AND(AC42&gt;0,AC42&lt;5),AC42*10,0))</f>
        <v>-1</v>
      </c>
      <c r="AF38" s="245">
        <v>1</v>
      </c>
      <c r="AG38" s="246">
        <f>RANK(AE38,AE38:AE41)</f>
        <v>1</v>
      </c>
      <c r="AH38" s="246" t="str">
        <f>F37</f>
        <v>Australie</v>
      </c>
      <c r="AI38" s="246">
        <f>AJ38+AS38+AY38</f>
        <v>0</v>
      </c>
      <c r="AJ38" s="246">
        <f>(AL38*100000000)+(AR38*1000000)+(AP38*10000)</f>
        <v>0</v>
      </c>
      <c r="AK38" s="246">
        <f>B37+B39+M41</f>
        <v>0</v>
      </c>
      <c r="AL38" s="246">
        <f>(3*AM38)+AN38</f>
        <v>0</v>
      </c>
      <c r="AM38" s="246">
        <f>C37+C40+N41</f>
        <v>0</v>
      </c>
      <c r="AN38" s="246">
        <f>D37+D40+O41</f>
        <v>0</v>
      </c>
      <c r="AO38" s="246">
        <f>E37+E40+P41</f>
        <v>0</v>
      </c>
      <c r="AP38" s="246">
        <f>G37+G40+H41</f>
        <v>0</v>
      </c>
      <c r="AQ38" s="246">
        <f>H37+H40+G41</f>
        <v>0</v>
      </c>
      <c r="AR38" s="246">
        <f>AP38-AQ38</f>
        <v>0</v>
      </c>
      <c r="AS38" s="247">
        <f>IF(AND(AT38&lt;&gt;"",COUNTIF(AU38:AX38,AT38)=1),1000,0)</f>
        <v>0</v>
      </c>
      <c r="AT38" s="248" t="str">
        <f>IF(COUNTIF(AJ38:AJ41,AJ38)=2,IF(AJ38=AJ39,AF39,IF(AJ38=AJ40,AF40,IF(AJ38=AJ41,AF41,""))),"")</f>
        <v/>
      </c>
      <c r="AU38" s="249"/>
      <c r="AV38" s="248" t="str">
        <f>IF(G37&gt;H37,2,"")</f>
        <v/>
      </c>
      <c r="AW38" s="248" t="str">
        <f>IF(G40&gt;H40,3,"")</f>
        <v/>
      </c>
      <c r="AX38" s="250" t="str">
        <f>IF(H41&gt;G41,4,"")</f>
        <v/>
      </c>
      <c r="AY38" s="248">
        <f>IF(COUNTIF(AJ38:AJ41,AJ38)=3,IF(AZ38&gt;0,IF(OR(AND(AZ38=AZ39,BD38&gt;0),AND(AZ38=AZ40,BE38&gt;0),AND(AZ38=AZ41,BF38&gt;0)),AZ38+5,AZ38),0),0)</f>
        <v>0</v>
      </c>
      <c r="AZ38" s="283">
        <f>SUM(BC38:BF38)</f>
        <v>0</v>
      </c>
      <c r="BA38" s="284" t="str">
        <f>IF(COUNTIF(AJ38:AJ41,AJ38)=3,IF(AJ38=AJ39,AF39,AF40),"")</f>
        <v/>
      </c>
      <c r="BB38" s="284" t="str">
        <f>IF(COUNTIF(AJ38:AJ41,AJ38)=3,IF(AJ38=AJ41,AF41,AF40),"")</f>
        <v/>
      </c>
      <c r="BC38" s="285"/>
      <c r="BD38" s="284" t="str">
        <f>IF(COUNTIF(BA38:BB38,BD37)=1,1000*(G37-H37)+10*G37,"")</f>
        <v/>
      </c>
      <c r="BE38" s="284" t="str">
        <f>IF(COUNTIF(BA38:BB38,BE37)=1,1000*(G40-H40)+10*G40,"")</f>
        <v/>
      </c>
      <c r="BF38" s="286" t="str">
        <f>IF(COUNTIF(BA38:BB38,BF37)=1,1000*(H41-G41)+10*H41,"")</f>
        <v/>
      </c>
      <c r="BG38" s="305" t="str">
        <f>F37</f>
        <v>Australie</v>
      </c>
      <c r="BH38" s="306"/>
      <c r="BI38" s="251">
        <v>1.2</v>
      </c>
      <c r="BJ38" s="251">
        <v>2.2000000000000002</v>
      </c>
      <c r="BK38" s="251">
        <v>5</v>
      </c>
      <c r="BL38" s="251">
        <v>10</v>
      </c>
      <c r="BM38" s="252">
        <v>18</v>
      </c>
      <c r="BN38" s="138"/>
      <c r="BO38" s="138"/>
      <c r="BP38" s="138"/>
    </row>
    <row r="39" spans="1:68" s="105" customFormat="1" ht="15.75" thickBot="1">
      <c r="A39" s="132"/>
      <c r="B39" s="68">
        <f t="shared" si="20"/>
        <v>0</v>
      </c>
      <c r="C39" s="68">
        <f t="shared" si="21"/>
        <v>0</v>
      </c>
      <c r="D39" s="68">
        <f t="shared" si="22"/>
        <v>0</v>
      </c>
      <c r="E39" s="68">
        <f t="shared" si="23"/>
        <v>0</v>
      </c>
      <c r="F39" s="222" t="str">
        <f>VLOOKUP(Q39,Grille!$B$6:$G$41,2,FALSE)</f>
        <v>Jamaïque</v>
      </c>
      <c r="G39" s="201"/>
      <c r="H39" s="202"/>
      <c r="I39" s="222" t="str">
        <f>VLOOKUP(Q39,Grille!$B$6:$G$41,3,FALSE)</f>
        <v>Italie</v>
      </c>
      <c r="J39" s="224">
        <f>VLOOKUP(Q39,Grille!$B$6:$G$41,4,FALSE)</f>
        <v>1</v>
      </c>
      <c r="K39" s="224">
        <f>VLOOKUP(Q39,Grille!$B$6:$G$41,5,FALSE)</f>
        <v>1</v>
      </c>
      <c r="L39" s="224">
        <f>VLOOKUP(Q39,Grille!$B$6:$G$41,6,FALSE)</f>
        <v>1</v>
      </c>
      <c r="M39" s="225">
        <f t="shared" si="24"/>
        <v>0</v>
      </c>
      <c r="N39" s="225">
        <f t="shared" si="25"/>
        <v>0</v>
      </c>
      <c r="O39" s="225">
        <f t="shared" si="26"/>
        <v>0</v>
      </c>
      <c r="P39" s="225">
        <f t="shared" si="27"/>
        <v>0</v>
      </c>
      <c r="Q39" s="226">
        <v>19</v>
      </c>
      <c r="R39" s="227">
        <v>2</v>
      </c>
      <c r="S39" s="228"/>
      <c r="T39" s="253">
        <v>2</v>
      </c>
      <c r="U39" s="254" t="str">
        <f>VLOOKUP(R39,AG38:AR41,2,FALSE)</f>
        <v>Italie</v>
      </c>
      <c r="V39" s="253">
        <f>VLOOKUP(R39,AG38:AR41,6,FALSE)</f>
        <v>0</v>
      </c>
      <c r="W39" s="255">
        <f>VLOOKUP(R39,AG38:AR41,5,FALSE)</f>
        <v>0</v>
      </c>
      <c r="X39" s="255">
        <f>VLOOKUP(R39,AG38:AR41,7,FALSE)</f>
        <v>0</v>
      </c>
      <c r="Y39" s="255">
        <f>VLOOKUP(R39,AG38:AR41,8,FALSE)</f>
        <v>0</v>
      </c>
      <c r="Z39" s="255">
        <f>VLOOKUP(R39,AG38:AR41,9,FALSE)</f>
        <v>0</v>
      </c>
      <c r="AA39" s="255">
        <f>VLOOKUP(R39,AG38:AR41,10,FALSE)</f>
        <v>0</v>
      </c>
      <c r="AB39" s="255">
        <f>VLOOKUP(R39,AG38:AR41,11,FALSE)</f>
        <v>0</v>
      </c>
      <c r="AC39" s="256">
        <f>VLOOKUP(R39,AG38:AR41,12,FALSE)</f>
        <v>0</v>
      </c>
      <c r="AD39" s="232"/>
      <c r="AE39" s="232">
        <f t="shared" ref="AE39:AE41" si="28">AJ39+AS39+AY39-AF39-(IF(AND(AC43&gt;0,AC43&lt;5),AC43*10,0))</f>
        <v>-2</v>
      </c>
      <c r="AF39" s="245">
        <v>2</v>
      </c>
      <c r="AG39" s="246">
        <f>RANK(AE39,AE38:AE41)</f>
        <v>2</v>
      </c>
      <c r="AH39" s="246" t="str">
        <f>I37</f>
        <v>Italie</v>
      </c>
      <c r="AI39" s="246">
        <f>AJ39+AS39+AY39</f>
        <v>0</v>
      </c>
      <c r="AJ39" s="246">
        <f t="shared" ref="AJ39:AJ41" si="29">(AL39*100000000)+(AR39*1000000)+(AP39*10000)</f>
        <v>0</v>
      </c>
      <c r="AK39" s="246">
        <f>M37+M40+B42</f>
        <v>0</v>
      </c>
      <c r="AL39" s="246">
        <f>(3*AM39)+AN39</f>
        <v>0</v>
      </c>
      <c r="AM39" s="246">
        <f>N37+N39+C42</f>
        <v>0</v>
      </c>
      <c r="AN39" s="246">
        <f>O37+O39+D42</f>
        <v>0</v>
      </c>
      <c r="AO39" s="246">
        <f>P37+P39+E42</f>
        <v>0</v>
      </c>
      <c r="AP39" s="246">
        <f>H37+H39+G42</f>
        <v>0</v>
      </c>
      <c r="AQ39" s="246">
        <f>G37+G39+H42</f>
        <v>0</v>
      </c>
      <c r="AR39" s="246">
        <f>AP39-AQ39</f>
        <v>0</v>
      </c>
      <c r="AS39" s="247">
        <f>IF(AND(AT39&lt;&gt;"",COUNTIF(AU39:AX39,AT39)=1),1000,0)</f>
        <v>0</v>
      </c>
      <c r="AT39" s="248" t="str">
        <f>IF(COUNTIF(AJ38:AJ41,AJ39)=2,IF(AJ39=AJ38,AF38,IF(AJ39=AJ40,AF40,IF(AJ39=AJ41,AF41,""))),"")</f>
        <v/>
      </c>
      <c r="AU39" s="248" t="str">
        <f>IF(H37&gt;G37,1,"")</f>
        <v/>
      </c>
      <c r="AV39" s="249"/>
      <c r="AW39" s="248" t="str">
        <f>IF(G42&gt;H42,3,"")</f>
        <v/>
      </c>
      <c r="AX39" s="250" t="str">
        <f>IF(H39&gt;G39,4,"")</f>
        <v/>
      </c>
      <c r="AY39" s="248">
        <f>IF(COUNTIF(AL38:AL41,AL39)=3,IF(AZ39&gt;0,IF(OR(AND(AZ39=AZ38,BC39&gt;0),AND(AZ39=AZ40,BE39&gt;0),AND(AZ39=AZ41,BF39&gt;0)),AZ39+5,AZ39),0),0)</f>
        <v>0</v>
      </c>
      <c r="AZ39" s="283">
        <f>SUM(BC39:BF39)</f>
        <v>0</v>
      </c>
      <c r="BA39" s="284" t="str">
        <f>IF(COUNTIF(AJ38:AJ41,AJ39)=3,IF(AJ39=AJ38,AF38,AF40),"")</f>
        <v/>
      </c>
      <c r="BB39" s="284" t="str">
        <f>IF(COUNTIF(AJ38:AJ41,AJ39)=3,IF(AJ39=AJ41,AF41,AF40),"")</f>
        <v/>
      </c>
      <c r="BC39" s="284" t="str">
        <f>IF(COUNTIF(BA39:BB39,BC37)=1,1000*(H37-G37)+10*H37,"")</f>
        <v/>
      </c>
      <c r="BD39" s="285"/>
      <c r="BE39" s="284" t="str">
        <f>IF(COUNTIF(BA39:BB39,BE37)=1,1000*(G42-H42)+10*G42,"")</f>
        <v/>
      </c>
      <c r="BF39" s="286" t="str">
        <f>IF(COUNTIF(BA39:BB39,BF37)=1,1000*(H39-G39)+10*H39,"")</f>
        <v/>
      </c>
      <c r="BG39" s="305" t="str">
        <f>I37</f>
        <v>Italie</v>
      </c>
      <c r="BH39" s="306"/>
      <c r="BI39" s="251">
        <v>1.4</v>
      </c>
      <c r="BJ39" s="251">
        <v>3</v>
      </c>
      <c r="BK39" s="251">
        <v>6.5</v>
      </c>
      <c r="BL39" s="251">
        <v>15</v>
      </c>
      <c r="BM39" s="252">
        <v>25</v>
      </c>
      <c r="BN39" s="138"/>
      <c r="BO39" s="138"/>
      <c r="BP39" s="138"/>
    </row>
    <row r="40" spans="1:68" s="105" customFormat="1" ht="15.75" thickBot="1">
      <c r="A40" s="132"/>
      <c r="B40" s="68">
        <f t="shared" si="20"/>
        <v>0</v>
      </c>
      <c r="C40" s="68">
        <f t="shared" si="21"/>
        <v>0</v>
      </c>
      <c r="D40" s="68">
        <f t="shared" si="22"/>
        <v>0</v>
      </c>
      <c r="E40" s="68">
        <f t="shared" si="23"/>
        <v>0</v>
      </c>
      <c r="F40" s="222" t="str">
        <f>VLOOKUP(Q40,Grille!$B$6:$G$41,2,FALSE)</f>
        <v>Australie</v>
      </c>
      <c r="G40" s="201"/>
      <c r="H40" s="202"/>
      <c r="I40" s="222" t="str">
        <f>VLOOKUP(Q40,Grille!$B$6:$G$41,3,FALSE)</f>
        <v>Brésil</v>
      </c>
      <c r="J40" s="224">
        <f>VLOOKUP(Q40,Grille!$B$6:$G$41,4,FALSE)</f>
        <v>1</v>
      </c>
      <c r="K40" s="224">
        <f>VLOOKUP(Q40,Grille!$B$6:$G$41,5,FALSE)</f>
        <v>1</v>
      </c>
      <c r="L40" s="224">
        <f>VLOOKUP(Q40,Grille!$B$6:$G$41,6,FALSE)</f>
        <v>1</v>
      </c>
      <c r="M40" s="225">
        <f t="shared" si="24"/>
        <v>0</v>
      </c>
      <c r="N40" s="225">
        <f t="shared" si="25"/>
        <v>0</v>
      </c>
      <c r="O40" s="225">
        <f t="shared" si="26"/>
        <v>0</v>
      </c>
      <c r="P40" s="225">
        <f t="shared" si="27"/>
        <v>0</v>
      </c>
      <c r="Q40" s="226">
        <v>16</v>
      </c>
      <c r="R40" s="227">
        <v>3</v>
      </c>
      <c r="S40" s="228"/>
      <c r="T40" s="257">
        <v>3</v>
      </c>
      <c r="U40" s="258" t="str">
        <f>VLOOKUP(R40,AG38:AR41,2,FALSE)</f>
        <v>Brésil</v>
      </c>
      <c r="V40" s="257">
        <f>VLOOKUP(R40,AG38:AR41,6,FALSE)</f>
        <v>0</v>
      </c>
      <c r="W40" s="259">
        <f>VLOOKUP(R40,AG38:AR41,5,FALSE)</f>
        <v>0</v>
      </c>
      <c r="X40" s="259">
        <f>VLOOKUP(R40,AG38:AR41,7,FALSE)</f>
        <v>0</v>
      </c>
      <c r="Y40" s="259">
        <f>VLOOKUP(R40,AG38:AR41,8,FALSE)</f>
        <v>0</v>
      </c>
      <c r="Z40" s="259">
        <f>VLOOKUP(R40,AG38:AR41,9,FALSE)</f>
        <v>0</v>
      </c>
      <c r="AA40" s="259">
        <f>VLOOKUP(R40,AG38:AR41,10,FALSE)</f>
        <v>0</v>
      </c>
      <c r="AB40" s="259">
        <f>VLOOKUP(R40,AG38:AR41,11,FALSE)</f>
        <v>0</v>
      </c>
      <c r="AC40" s="260">
        <f>VLOOKUP(R40,AG38:AR41,12,FALSE)</f>
        <v>0</v>
      </c>
      <c r="AD40" s="232"/>
      <c r="AE40" s="232">
        <f t="shared" si="28"/>
        <v>-3</v>
      </c>
      <c r="AF40" s="245">
        <v>3</v>
      </c>
      <c r="AG40" s="246">
        <f>RANK(AE40,AE38:AE41)</f>
        <v>3</v>
      </c>
      <c r="AH40" s="246" t="str">
        <f>F38</f>
        <v>Brésil</v>
      </c>
      <c r="AI40" s="246">
        <f>AJ40+AS40+AY40</f>
        <v>0</v>
      </c>
      <c r="AJ40" s="246">
        <f t="shared" si="29"/>
        <v>0</v>
      </c>
      <c r="AK40" s="246">
        <f>B38+M39+M42</f>
        <v>0</v>
      </c>
      <c r="AL40" s="246">
        <f>(3*AM40)+AN40</f>
        <v>0</v>
      </c>
      <c r="AM40" s="246">
        <f>C38+N40+N42</f>
        <v>0</v>
      </c>
      <c r="AN40" s="246">
        <f>D38+O40+O42</f>
        <v>0</v>
      </c>
      <c r="AO40" s="246">
        <f>E38+P40+P42</f>
        <v>0</v>
      </c>
      <c r="AP40" s="246">
        <f>G38+H40+H42</f>
        <v>0</v>
      </c>
      <c r="AQ40" s="246">
        <f>H38+G40+G42</f>
        <v>0</v>
      </c>
      <c r="AR40" s="246">
        <f>AP40-AQ40</f>
        <v>0</v>
      </c>
      <c r="AS40" s="247">
        <f>IF(AND(AT40&lt;&gt;"",COUNTIF(AU40:AX40,AT40)=1),1000,0)</f>
        <v>0</v>
      </c>
      <c r="AT40" s="248" t="str">
        <f>IF(COUNTIF(AJ38:AJ41,AJ40)=2,IF(AJ40=AJ38,AF38,IF(AJ40=AJ39,AF39,IF(AJ40=AJ41,AF41,""))),"")</f>
        <v/>
      </c>
      <c r="AU40" s="248" t="str">
        <f>IF(H40&gt;G40,1,"")</f>
        <v/>
      </c>
      <c r="AV40" s="248" t="str">
        <f>IF(H42&gt;G42,2,"")</f>
        <v/>
      </c>
      <c r="AW40" s="249"/>
      <c r="AX40" s="250" t="str">
        <f>IF(G38&gt;H38,4,"")</f>
        <v/>
      </c>
      <c r="AY40" s="248">
        <f>IF(COUNTIF(AL38:AL41,AL40)=3,IF(AZ40&gt;0,IF(OR(AND(AZ40=AZ38,BC40&gt;0),AND(AZ40=AZ39,BD40&gt;0),AND(AZ40=AZ41,BF40&gt;0)),AZ40+5,AZ40),0),0)</f>
        <v>0</v>
      </c>
      <c r="AZ40" s="283">
        <f>SUM(BC40:BF40)</f>
        <v>0</v>
      </c>
      <c r="BA40" s="284" t="str">
        <f>IF(COUNTIF(AJ38:AJ41,AJ40)=3,IF(AJ40=AJ38,AF38,AF39),"")</f>
        <v/>
      </c>
      <c r="BB40" s="284" t="str">
        <f>IF(COUNTIF(AJ38:AJ41,AJ40)=3,IF(AJ40=AJ41,AF41,AF39),"")</f>
        <v/>
      </c>
      <c r="BC40" s="284" t="str">
        <f>IF(COUNTIF(BA40:BB40,BC37)=1,1000*(H40-G40)+10*H40,"")</f>
        <v/>
      </c>
      <c r="BD40" s="284" t="str">
        <f>IF(COUNTIF(BA40:BB40,BD37)=1,1000*(H42-G42)+10*H42,"")</f>
        <v/>
      </c>
      <c r="BE40" s="285"/>
      <c r="BF40" s="286" t="str">
        <f>IF(COUNTIF(BA40:BB40,BF37)=1,1000*(G38-H38)+10*G38,"")</f>
        <v/>
      </c>
      <c r="BG40" s="305" t="str">
        <f>F38</f>
        <v>Brésil</v>
      </c>
      <c r="BH40" s="306"/>
      <c r="BI40" s="251">
        <v>1.1000000000000001</v>
      </c>
      <c r="BJ40" s="251">
        <v>1.9</v>
      </c>
      <c r="BK40" s="251">
        <v>3.2</v>
      </c>
      <c r="BL40" s="251">
        <v>7</v>
      </c>
      <c r="BM40" s="252">
        <v>14</v>
      </c>
      <c r="BN40" s="138"/>
      <c r="BO40" s="138"/>
      <c r="BP40" s="138"/>
    </row>
    <row r="41" spans="1:68" s="105" customFormat="1" ht="15.75" thickBot="1">
      <c r="A41" s="132"/>
      <c r="B41" s="68">
        <f t="shared" si="20"/>
        <v>0</v>
      </c>
      <c r="C41" s="68">
        <f t="shared" si="21"/>
        <v>0</v>
      </c>
      <c r="D41" s="68">
        <f t="shared" si="22"/>
        <v>0</v>
      </c>
      <c r="E41" s="68">
        <f t="shared" si="23"/>
        <v>0</v>
      </c>
      <c r="F41" s="222" t="str">
        <f>VLOOKUP(Q41,Grille!$B$6:$G$41,2,FALSE)</f>
        <v>Jamaïque</v>
      </c>
      <c r="G41" s="201"/>
      <c r="H41" s="202"/>
      <c r="I41" s="222" t="str">
        <f>VLOOKUP(Q41,Grille!$B$6:$G$41,3,FALSE)</f>
        <v>Australie</v>
      </c>
      <c r="J41" s="224">
        <f>VLOOKUP(Q41,Grille!$B$6:$G$41,4,FALSE)</f>
        <v>1</v>
      </c>
      <c r="K41" s="224">
        <f>VLOOKUP(Q41,Grille!$B$6:$G$41,5,FALSE)</f>
        <v>1</v>
      </c>
      <c r="L41" s="224">
        <f>VLOOKUP(Q41,Grille!$B$6:$G$41,6,FALSE)</f>
        <v>1</v>
      </c>
      <c r="M41" s="225">
        <f t="shared" si="24"/>
        <v>0</v>
      </c>
      <c r="N41" s="225">
        <f t="shared" si="25"/>
        <v>0</v>
      </c>
      <c r="O41" s="225">
        <f t="shared" si="26"/>
        <v>0</v>
      </c>
      <c r="P41" s="225">
        <f t="shared" si="27"/>
        <v>0</v>
      </c>
      <c r="Q41" s="226">
        <v>29</v>
      </c>
      <c r="R41" s="227">
        <v>4</v>
      </c>
      <c r="S41" s="228"/>
      <c r="T41" s="261">
        <v>4</v>
      </c>
      <c r="U41" s="262" t="str">
        <f>VLOOKUP(R41,AG38:AR41,2,FALSE)</f>
        <v>Jamaïque</v>
      </c>
      <c r="V41" s="261">
        <f>VLOOKUP(R41,AG38:AR41,6,FALSE)</f>
        <v>0</v>
      </c>
      <c r="W41" s="263">
        <f>VLOOKUP(R41,AG38:AR41,5,FALSE)</f>
        <v>0</v>
      </c>
      <c r="X41" s="263">
        <f>VLOOKUP(R41,AG38:AR41,7,FALSE)</f>
        <v>0</v>
      </c>
      <c r="Y41" s="263">
        <f>VLOOKUP(R41,AG38:AR41,8,FALSE)</f>
        <v>0</v>
      </c>
      <c r="Z41" s="263">
        <f>VLOOKUP(R41,AG38:AR41,9,FALSE)</f>
        <v>0</v>
      </c>
      <c r="AA41" s="263">
        <f>VLOOKUP(R41,AG38:AR41,10,FALSE)</f>
        <v>0</v>
      </c>
      <c r="AB41" s="263">
        <f>VLOOKUP(R41,AG38:AR41,11,FALSE)</f>
        <v>0</v>
      </c>
      <c r="AC41" s="264">
        <f>VLOOKUP(R41,AG38:AR41,12,FALSE)</f>
        <v>0</v>
      </c>
      <c r="AD41" s="232"/>
      <c r="AE41" s="232">
        <f t="shared" si="28"/>
        <v>-4</v>
      </c>
      <c r="AF41" s="265">
        <v>4</v>
      </c>
      <c r="AG41" s="266">
        <f>RANK(AE41,AE38:AE41)</f>
        <v>4</v>
      </c>
      <c r="AH41" s="266" t="str">
        <f>I38</f>
        <v>Jamaïque</v>
      </c>
      <c r="AI41" s="266">
        <f>AJ41+AS41+AY41</f>
        <v>0</v>
      </c>
      <c r="AJ41" s="266">
        <f t="shared" si="29"/>
        <v>0</v>
      </c>
      <c r="AK41" s="266">
        <f>M38+B40+B41</f>
        <v>0</v>
      </c>
      <c r="AL41" s="266">
        <f>(3*AM41)+AN41</f>
        <v>0</v>
      </c>
      <c r="AM41" s="266">
        <f>N38+C39+C41</f>
        <v>0</v>
      </c>
      <c r="AN41" s="266">
        <f>O38+D39+D41</f>
        <v>0</v>
      </c>
      <c r="AO41" s="266">
        <f>P38+E39+E41</f>
        <v>0</v>
      </c>
      <c r="AP41" s="266">
        <f>H38+G39+G41</f>
        <v>0</v>
      </c>
      <c r="AQ41" s="266">
        <f>G38+H39+H41</f>
        <v>0</v>
      </c>
      <c r="AR41" s="266">
        <f>AP41-AQ41</f>
        <v>0</v>
      </c>
      <c r="AS41" s="267">
        <f>IF(AND(AT41&lt;&gt;"",COUNTIF(AU41:AX41,AT41)=1),1000,0)</f>
        <v>0</v>
      </c>
      <c r="AT41" s="268" t="str">
        <f>IF(COUNTIF(AJ38:AJ41,AJ41)=2,IF(AJ41=AJ38,AF38,IF(AJ41=AJ39,AF39,IF(AJ41=AJ40,AF40,""))),"")</f>
        <v/>
      </c>
      <c r="AU41" s="268" t="str">
        <f>IF(G41&gt;H41,1,"")</f>
        <v/>
      </c>
      <c r="AV41" s="268" t="str">
        <f>IF(G39&gt;H39,2,"")</f>
        <v/>
      </c>
      <c r="AW41" s="268" t="str">
        <f>IF(H38&gt;G38,3,"")</f>
        <v/>
      </c>
      <c r="AX41" s="269"/>
      <c r="AY41" s="270">
        <f>IF(COUNTIF(AL38:AL41,AL41)=3,IF(AZ41&gt;0,IF(OR(AND(AZ41=AZ38,BC41&gt;0),AND(AZ41=AZ39,BD41&gt;0),AND(AZ41=AZ40,BE41&gt;0)),AZ41+5,AZ41),0),0)</f>
        <v>0</v>
      </c>
      <c r="AZ41" s="287">
        <f>SUM(BC41:BF41)</f>
        <v>0</v>
      </c>
      <c r="BA41" s="288" t="str">
        <f>IF(COUNTIF(AJ38:AJ41,AJ41)=3,IF(AJ41=AJ38,AF38,AF39),"")</f>
        <v/>
      </c>
      <c r="BB41" s="288" t="str">
        <f>IF(COUNTIF(AJ38:AJ41,AJ41)=3,IF(AJ41=AJ40,AF40,AF39),"")</f>
        <v/>
      </c>
      <c r="BC41" s="288" t="str">
        <f>IF(COUNTIF(BA41:BB41,BC37)=1,1000*(G41-H41)+10*G41,"")</f>
        <v/>
      </c>
      <c r="BD41" s="288" t="str">
        <f>IF(COUNTIF(BA41:BB41,BD37)=1,1000*(G39-H39)+10*G39,"")</f>
        <v/>
      </c>
      <c r="BE41" s="288" t="str">
        <f>IF(COUNTIF(BA41:BB41,BE37)=1,1000*(H38-G38)+10*H38,"")</f>
        <v/>
      </c>
      <c r="BF41" s="289"/>
      <c r="BG41" s="305" t="str">
        <f>I38</f>
        <v>Jamaïque</v>
      </c>
      <c r="BH41" s="306"/>
      <c r="BI41" s="251">
        <v>2.8</v>
      </c>
      <c r="BJ41" s="251">
        <v>8</v>
      </c>
      <c r="BK41" s="251">
        <v>50</v>
      </c>
      <c r="BL41" s="251">
        <v>100</v>
      </c>
      <c r="BM41" s="252">
        <v>200</v>
      </c>
      <c r="BN41" s="138"/>
      <c r="BO41" s="138"/>
      <c r="BP41" s="138"/>
    </row>
    <row r="42" spans="1:68" s="105" customFormat="1" ht="15.75" thickBot="1">
      <c r="A42" s="132"/>
      <c r="B42" s="68">
        <f t="shared" si="20"/>
        <v>0</v>
      </c>
      <c r="C42" s="68">
        <f t="shared" si="21"/>
        <v>0</v>
      </c>
      <c r="D42" s="68">
        <f t="shared" si="22"/>
        <v>0</v>
      </c>
      <c r="E42" s="68">
        <f t="shared" si="23"/>
        <v>0</v>
      </c>
      <c r="F42" s="223" t="str">
        <f>VLOOKUP(Q42,Grille!$B$6:$G$41,2,FALSE)</f>
        <v>Italie</v>
      </c>
      <c r="G42" s="203"/>
      <c r="H42" s="204"/>
      <c r="I42" s="223" t="str">
        <f>VLOOKUP(Q42,Grille!$B$6:$G$41,3,FALSE)</f>
        <v>Brésil</v>
      </c>
      <c r="J42" s="224">
        <f>VLOOKUP(Q42,Grille!$B$6:$G$41,4,FALSE)</f>
        <v>1</v>
      </c>
      <c r="K42" s="224">
        <f>VLOOKUP(Q42,Grille!$B$6:$G$41,5,FALSE)</f>
        <v>1</v>
      </c>
      <c r="L42" s="224">
        <f>VLOOKUP(Q42,Grille!$B$6:$G$41,6,FALSE)</f>
        <v>1</v>
      </c>
      <c r="M42" s="225">
        <f t="shared" si="24"/>
        <v>0</v>
      </c>
      <c r="N42" s="225">
        <f t="shared" si="25"/>
        <v>0</v>
      </c>
      <c r="O42" s="225">
        <f t="shared" si="26"/>
        <v>0</v>
      </c>
      <c r="P42" s="225">
        <f t="shared" si="27"/>
        <v>0</v>
      </c>
      <c r="Q42" s="226">
        <v>30</v>
      </c>
      <c r="R42" s="225"/>
      <c r="S42" s="226"/>
      <c r="T42" s="271" t="str">
        <f>IF(AND(SUM(W38:W41)=12,COUNTIF(AI38:AI41,VLOOKUP(AH38,AH38:AI41,2,FALSE))&gt;1),CONCATENATE("Des nations sont ex-aequos. Classement final de ",AH38," : "),"")</f>
        <v/>
      </c>
      <c r="U42" s="271"/>
      <c r="V42" s="226"/>
      <c r="W42" s="226"/>
      <c r="X42" s="226"/>
      <c r="Y42" s="226"/>
      <c r="Z42" s="226"/>
      <c r="AA42" s="226"/>
      <c r="AB42" s="226"/>
      <c r="AC42" s="272"/>
      <c r="AD42" s="232"/>
      <c r="AE42" s="232"/>
      <c r="AF42" s="232"/>
      <c r="AG42" s="232"/>
      <c r="AH42" s="232"/>
      <c r="AI42" s="232"/>
      <c r="AJ42" s="232"/>
      <c r="AK42" s="232"/>
      <c r="AL42" s="232"/>
      <c r="AM42" s="232"/>
      <c r="AN42" s="232"/>
      <c r="AO42" s="232"/>
      <c r="AP42" s="232"/>
      <c r="AQ42" s="232"/>
      <c r="AR42" s="232"/>
      <c r="AS42" s="232"/>
      <c r="AT42" s="232"/>
      <c r="AU42" s="232"/>
      <c r="AV42" s="232"/>
      <c r="AW42" s="232"/>
      <c r="AX42" s="232"/>
      <c r="AY42" s="232"/>
      <c r="AZ42" s="209"/>
      <c r="BA42" s="209"/>
      <c r="BB42" s="209"/>
      <c r="BC42" s="209"/>
      <c r="BD42" s="209"/>
      <c r="BE42" s="209"/>
      <c r="BF42" s="209"/>
      <c r="BG42" s="209"/>
      <c r="BH42" s="209"/>
      <c r="BI42" s="209"/>
      <c r="BJ42" s="209"/>
      <c r="BK42" s="209"/>
      <c r="BL42" s="209"/>
      <c r="BM42" s="209"/>
      <c r="BN42" s="138"/>
      <c r="BO42" s="138"/>
      <c r="BP42" s="138"/>
    </row>
    <row r="43" spans="1:68">
      <c r="A43" s="132"/>
      <c r="B43" s="67"/>
      <c r="C43" s="67"/>
      <c r="D43" s="67"/>
      <c r="E43" s="67"/>
      <c r="F43" s="135"/>
      <c r="G43" s="136"/>
      <c r="H43" s="136"/>
      <c r="I43" s="135"/>
      <c r="J43" s="136"/>
      <c r="K43" s="136"/>
      <c r="L43" s="136"/>
      <c r="M43" s="126"/>
      <c r="N43" s="126"/>
      <c r="O43" s="126"/>
      <c r="P43" s="126"/>
      <c r="Q43" s="132"/>
      <c r="R43" s="128"/>
      <c r="S43" s="136"/>
      <c r="T43" s="198" t="str">
        <f>IF(AND(SUM(W38:W41)=12,COUNTIF(AI38:AI41,VLOOKUP(AH39,AH38:AI41,2,FALSE))&gt;1),CONCATENATE("Des nations sont ex-aequos. Classement final de ",AH39," : "),"")</f>
        <v/>
      </c>
      <c r="U43" s="137"/>
      <c r="V43" s="136"/>
      <c r="W43" s="136"/>
      <c r="X43" s="136"/>
      <c r="Y43" s="136"/>
      <c r="Z43" s="136"/>
      <c r="AA43" s="136"/>
      <c r="AB43" s="136"/>
      <c r="AC43" s="206"/>
      <c r="AD43" s="132"/>
      <c r="AE43" s="132"/>
      <c r="AF43" s="132"/>
      <c r="AG43" s="132"/>
      <c r="AH43" s="132"/>
      <c r="AI43" s="132"/>
      <c r="AJ43" s="132"/>
      <c r="AK43" s="132"/>
      <c r="AL43" s="132"/>
      <c r="AM43" s="132"/>
      <c r="AN43" s="132"/>
      <c r="AO43" s="132"/>
      <c r="AP43" s="132"/>
      <c r="AQ43" s="132"/>
      <c r="AR43" s="132"/>
      <c r="AS43" s="132"/>
      <c r="AT43" s="132"/>
      <c r="AU43" s="132"/>
      <c r="AV43" s="132"/>
      <c r="AW43" s="132"/>
      <c r="AX43" s="132"/>
      <c r="AY43" s="132"/>
      <c r="AZ43" s="132"/>
      <c r="BA43" s="132"/>
      <c r="BB43" s="132"/>
      <c r="BC43" s="132"/>
      <c r="BD43" s="132"/>
      <c r="BE43" s="132"/>
      <c r="BF43" s="132"/>
      <c r="BG43" s="132"/>
      <c r="BH43" s="132"/>
      <c r="BI43" s="132"/>
      <c r="BJ43" s="132"/>
      <c r="BK43" s="132"/>
      <c r="BL43" s="132"/>
      <c r="BM43" s="132"/>
      <c r="BN43" s="132"/>
      <c r="BO43" s="132"/>
      <c r="BP43" s="132"/>
    </row>
    <row r="44" spans="1:68">
      <c r="A44" s="132"/>
      <c r="B44" s="67"/>
      <c r="C44" s="67"/>
      <c r="D44" s="67"/>
      <c r="E44" s="67"/>
      <c r="F44" s="135"/>
      <c r="G44" s="136"/>
      <c r="H44" s="136"/>
      <c r="I44" s="135"/>
      <c r="J44" s="136"/>
      <c r="K44" s="136"/>
      <c r="L44" s="136"/>
      <c r="M44" s="126"/>
      <c r="N44" s="126"/>
      <c r="O44" s="126"/>
      <c r="P44" s="126"/>
      <c r="Q44" s="132"/>
      <c r="R44" s="128"/>
      <c r="S44" s="136"/>
      <c r="T44" s="198" t="str">
        <f>IF(AND(SUM(W38:W41)=12,COUNTIF(AI38:AI41,VLOOKUP(AH40,AH38:AI41,2,FALSE))&gt;1),CONCATENATE("Des nations sont ex-aequos. Classement final de ",AH40," : "),"")</f>
        <v/>
      </c>
      <c r="U44" s="137"/>
      <c r="V44" s="136"/>
      <c r="W44" s="136"/>
      <c r="X44" s="136"/>
      <c r="Y44" s="136"/>
      <c r="Z44" s="136"/>
      <c r="AA44" s="136"/>
      <c r="AB44" s="136"/>
      <c r="AC44" s="206"/>
      <c r="AD44" s="132"/>
      <c r="AE44" s="132"/>
      <c r="AF44" s="132"/>
      <c r="AG44" s="132"/>
      <c r="AH44" s="132"/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132"/>
      <c r="BA44" s="132"/>
      <c r="BB44" s="132"/>
      <c r="BC44" s="132"/>
      <c r="BD44" s="132"/>
      <c r="BE44" s="132"/>
      <c r="BF44" s="132"/>
      <c r="BG44" s="132"/>
      <c r="BH44" s="132"/>
      <c r="BI44" s="132"/>
      <c r="BJ44" s="132"/>
      <c r="BK44" s="132"/>
      <c r="BL44" s="132"/>
      <c r="BM44" s="132"/>
      <c r="BN44" s="132"/>
      <c r="BO44" s="132"/>
      <c r="BP44" s="132"/>
    </row>
    <row r="45" spans="1:68">
      <c r="A45" s="132"/>
      <c r="B45" s="67"/>
      <c r="C45" s="67"/>
      <c r="D45" s="67"/>
      <c r="E45" s="67"/>
      <c r="F45" s="135"/>
      <c r="G45" s="136"/>
      <c r="H45" s="136"/>
      <c r="I45" s="135"/>
      <c r="J45" s="136"/>
      <c r="K45" s="136"/>
      <c r="L45" s="136"/>
      <c r="M45" s="126"/>
      <c r="N45" s="126"/>
      <c r="O45" s="126"/>
      <c r="P45" s="126"/>
      <c r="Q45" s="132"/>
      <c r="R45" s="128"/>
      <c r="S45" s="136"/>
      <c r="T45" s="198" t="str">
        <f>IF(AND(SUM(W38:W41)=12,COUNTIF(AI38:AI41,VLOOKUP(AH41,AH38:AI41,2,FALSE))&gt;1),CONCATENATE("Des nations sont ex-aequos. Classement final de ",AH41," : "),"")</f>
        <v/>
      </c>
      <c r="U45" s="137"/>
      <c r="V45" s="136"/>
      <c r="W45" s="136"/>
      <c r="X45" s="136"/>
      <c r="Y45" s="136"/>
      <c r="Z45" s="136"/>
      <c r="AA45" s="136"/>
      <c r="AB45" s="136"/>
      <c r="AC45" s="206"/>
      <c r="AD45" s="132"/>
      <c r="AE45" s="132"/>
      <c r="AF45" s="132"/>
      <c r="AG45" s="132"/>
      <c r="AH45" s="132"/>
      <c r="AI45" s="132"/>
      <c r="AJ45" s="132"/>
      <c r="AK45" s="132"/>
      <c r="AL45" s="132"/>
      <c r="AM45" s="132"/>
      <c r="AN45" s="132"/>
      <c r="AO45" s="132"/>
      <c r="AP45" s="132"/>
      <c r="AQ45" s="132"/>
      <c r="AR45" s="132"/>
      <c r="AS45" s="132"/>
      <c r="AT45" s="132"/>
      <c r="AU45" s="132"/>
      <c r="AV45" s="132"/>
      <c r="AW45" s="132"/>
      <c r="AX45" s="132"/>
      <c r="AY45" s="132"/>
      <c r="AZ45" s="132"/>
      <c r="BA45" s="132"/>
      <c r="BB45" s="132"/>
      <c r="BC45" s="132"/>
      <c r="BD45" s="132"/>
      <c r="BE45" s="132"/>
      <c r="BF45" s="132"/>
      <c r="BG45" s="132"/>
      <c r="BH45" s="132"/>
      <c r="BI45" s="132"/>
      <c r="BJ45" s="132"/>
      <c r="BK45" s="132"/>
      <c r="BL45" s="132"/>
      <c r="BM45" s="132"/>
      <c r="BN45" s="132"/>
      <c r="BO45" s="132"/>
      <c r="BP45" s="132"/>
    </row>
    <row r="46" spans="1:68">
      <c r="A46" s="132"/>
      <c r="B46" s="67"/>
      <c r="C46" s="67"/>
      <c r="D46" s="67"/>
      <c r="E46" s="67"/>
      <c r="F46" s="300" t="s">
        <v>31</v>
      </c>
      <c r="G46" s="300"/>
      <c r="H46" s="300"/>
      <c r="I46" s="300"/>
      <c r="J46" s="300" t="s">
        <v>52</v>
      </c>
      <c r="K46" s="300"/>
      <c r="L46" s="300"/>
      <c r="M46" s="69"/>
      <c r="N46" s="69"/>
      <c r="O46" s="69"/>
      <c r="P46" s="67"/>
      <c r="Q46" s="132"/>
      <c r="R46" s="68"/>
      <c r="S46" s="136"/>
      <c r="T46" s="198"/>
      <c r="U46" s="137"/>
      <c r="V46" s="136"/>
      <c r="W46" s="136"/>
      <c r="X46" s="136"/>
      <c r="Y46" s="136"/>
      <c r="Z46" s="136"/>
      <c r="AA46" s="136"/>
      <c r="AB46" s="136"/>
      <c r="AC46" s="136"/>
      <c r="AD46" s="132"/>
      <c r="AE46" s="132"/>
      <c r="AF46" s="132"/>
      <c r="AG46" s="132"/>
      <c r="AH46" s="132"/>
      <c r="AI46" s="132"/>
      <c r="AJ46" s="132"/>
      <c r="AK46" s="132"/>
      <c r="AL46" s="132"/>
      <c r="AM46" s="132"/>
      <c r="AN46" s="132"/>
      <c r="AO46" s="132"/>
      <c r="AP46" s="132"/>
      <c r="AQ46" s="132"/>
      <c r="AR46" s="132"/>
      <c r="AS46" s="132"/>
      <c r="AT46" s="132"/>
      <c r="AU46" s="132"/>
      <c r="AV46" s="132"/>
      <c r="AW46" s="132"/>
      <c r="AX46" s="132"/>
      <c r="AY46" s="132"/>
      <c r="AZ46" s="132"/>
      <c r="BA46" s="132"/>
      <c r="BB46" s="132"/>
      <c r="BC46" s="132"/>
      <c r="BD46" s="132"/>
      <c r="BE46" s="132"/>
      <c r="BF46" s="132"/>
      <c r="BG46" s="132"/>
      <c r="BH46" s="132"/>
      <c r="BI46" s="132"/>
      <c r="BJ46" s="132"/>
      <c r="BK46" s="132"/>
      <c r="BL46" s="132"/>
      <c r="BM46" s="132"/>
      <c r="BN46" s="132"/>
      <c r="BO46" s="132"/>
      <c r="BP46" s="132"/>
    </row>
    <row r="47" spans="1:68" ht="4.5" customHeight="1" thickBot="1">
      <c r="A47" s="132"/>
      <c r="B47" s="67"/>
      <c r="C47" s="67"/>
      <c r="D47" s="67"/>
      <c r="E47" s="67"/>
      <c r="F47" s="301"/>
      <c r="G47" s="301"/>
      <c r="H47" s="301"/>
      <c r="I47" s="301"/>
      <c r="J47" s="197"/>
      <c r="K47" s="197"/>
      <c r="L47" s="197"/>
      <c r="M47" s="70"/>
      <c r="N47" s="70"/>
      <c r="O47" s="70"/>
      <c r="P47" s="67"/>
      <c r="Q47" s="132"/>
      <c r="R47" s="68"/>
      <c r="S47" s="136"/>
      <c r="T47" s="136"/>
      <c r="U47" s="137"/>
      <c r="V47" s="136"/>
      <c r="W47" s="136"/>
      <c r="X47" s="136"/>
      <c r="Y47" s="136"/>
      <c r="Z47" s="136"/>
      <c r="AA47" s="136"/>
      <c r="AB47" s="136"/>
      <c r="AC47" s="136"/>
      <c r="AD47" s="132"/>
      <c r="AE47" s="132"/>
      <c r="AF47" s="132"/>
      <c r="AG47" s="132"/>
      <c r="AH47" s="132"/>
      <c r="AI47" s="132"/>
      <c r="AJ47" s="132"/>
      <c r="AK47" s="132"/>
      <c r="AL47" s="132"/>
      <c r="AM47" s="132"/>
      <c r="AN47" s="132"/>
      <c r="AO47" s="132"/>
      <c r="AP47" s="132"/>
      <c r="AQ47" s="132"/>
      <c r="AR47" s="132"/>
      <c r="AS47" s="132"/>
      <c r="AT47" s="132"/>
      <c r="AU47" s="132"/>
      <c r="AV47" s="132"/>
      <c r="AW47" s="132"/>
      <c r="AX47" s="132"/>
      <c r="AY47" s="132"/>
      <c r="AZ47" s="132"/>
      <c r="BA47" s="132"/>
      <c r="BB47" s="132"/>
      <c r="BC47" s="132"/>
      <c r="BD47" s="132"/>
      <c r="BE47" s="132"/>
      <c r="BF47" s="132"/>
      <c r="BG47" s="132"/>
      <c r="BH47" s="132"/>
      <c r="BI47" s="132"/>
      <c r="BJ47" s="132"/>
      <c r="BK47" s="132"/>
      <c r="BL47" s="132"/>
      <c r="BM47" s="132"/>
      <c r="BN47" s="132"/>
      <c r="BO47" s="132"/>
      <c r="BP47" s="132"/>
    </row>
    <row r="48" spans="1:68" s="105" customFormat="1" ht="15.75" thickBot="1">
      <c r="A48" s="132"/>
      <c r="B48" s="68">
        <f t="shared" ref="B48:B53" si="30">IF(AND(G48&lt;&gt;"",H48&lt;&gt;""),1,0)</f>
        <v>0</v>
      </c>
      <c r="C48" s="68">
        <f t="shared" ref="C48:C53" si="31">IF(AND(G48&gt;H48,G48&lt;&gt;"",H48&lt;&gt;""),1,0)</f>
        <v>0</v>
      </c>
      <c r="D48" s="68">
        <f t="shared" ref="D48:D53" si="32">IF(AND(G48=H48,G48&lt;&gt;"",H48&lt;&gt;""),1,0)</f>
        <v>0</v>
      </c>
      <c r="E48" s="68">
        <f t="shared" ref="E48:E53" si="33">IF(AND(G48&lt;H48,G48&lt;&gt;"",H48&lt;&gt;""),1,0)</f>
        <v>0</v>
      </c>
      <c r="F48" s="221" t="str">
        <f>VLOOKUP(Q48,Grille!$B$6:$G$41,2,FALSE)</f>
        <v>Angleterre</v>
      </c>
      <c r="G48" s="199"/>
      <c r="H48" s="200"/>
      <c r="I48" s="221" t="str">
        <f>VLOOKUP(Q48,Grille!$B$6:$G$41,3,FALSE)</f>
        <v>Ecosse</v>
      </c>
      <c r="J48" s="224">
        <f>VLOOKUP(Q48,Grille!$B$6:$G$41,4,FALSE)</f>
        <v>1</v>
      </c>
      <c r="K48" s="224">
        <f>VLOOKUP(Q48,Grille!$B$6:$G$41,5,FALSE)</f>
        <v>6.5</v>
      </c>
      <c r="L48" s="224">
        <f>VLOOKUP(Q48,Grille!$B$6:$G$41,6,FALSE)</f>
        <v>13</v>
      </c>
      <c r="M48" s="225">
        <f t="shared" ref="M48:M53" si="34">IF(AND(G48&lt;&gt;"",H48&lt;&gt;""),1,0)</f>
        <v>0</v>
      </c>
      <c r="N48" s="225">
        <f t="shared" ref="N48:N53" si="35">IF(AND(G48&lt;H48,G48&lt;&gt;"",H48&lt;&gt;""),1,0)</f>
        <v>0</v>
      </c>
      <c r="O48" s="225">
        <f t="shared" ref="O48:O53" si="36">IF(AND(G48=H48,G48&lt;&gt;"",H48&lt;&gt;""),1,0)</f>
        <v>0</v>
      </c>
      <c r="P48" s="225">
        <f t="shared" ref="P48:P53" si="37">IF(AND(G48&gt;H48,G48&lt;&gt;"",H48&lt;&gt;""),1,0)</f>
        <v>0</v>
      </c>
      <c r="Q48" s="226">
        <v>7</v>
      </c>
      <c r="R48" s="227"/>
      <c r="S48" s="228"/>
      <c r="T48" s="228"/>
      <c r="U48" s="229"/>
      <c r="V48" s="230" t="s">
        <v>21</v>
      </c>
      <c r="W48" s="231" t="s">
        <v>22</v>
      </c>
      <c r="X48" s="231" t="s">
        <v>6</v>
      </c>
      <c r="Y48" s="231" t="s">
        <v>4</v>
      </c>
      <c r="Z48" s="231" t="s">
        <v>23</v>
      </c>
      <c r="AA48" s="231" t="s">
        <v>24</v>
      </c>
      <c r="AB48" s="231" t="s">
        <v>25</v>
      </c>
      <c r="AC48" s="282" t="s">
        <v>26</v>
      </c>
      <c r="AD48" s="232"/>
      <c r="AE48" s="232"/>
      <c r="AF48" s="233"/>
      <c r="AG48" s="234" t="s">
        <v>27</v>
      </c>
      <c r="AH48" s="234"/>
      <c r="AI48" s="234" t="s">
        <v>28</v>
      </c>
      <c r="AJ48" s="234"/>
      <c r="AK48" s="234" t="s">
        <v>22</v>
      </c>
      <c r="AL48" s="234" t="s">
        <v>21</v>
      </c>
      <c r="AM48" s="234" t="s">
        <v>6</v>
      </c>
      <c r="AN48" s="234" t="s">
        <v>4</v>
      </c>
      <c r="AO48" s="234" t="s">
        <v>23</v>
      </c>
      <c r="AP48" s="234" t="s">
        <v>24</v>
      </c>
      <c r="AQ48" s="234" t="s">
        <v>25</v>
      </c>
      <c r="AR48" s="234" t="s">
        <v>26</v>
      </c>
      <c r="AS48" s="235" t="s">
        <v>35</v>
      </c>
      <c r="AT48" s="236" t="s">
        <v>36</v>
      </c>
      <c r="AU48" s="236">
        <v>1</v>
      </c>
      <c r="AV48" s="236">
        <v>2</v>
      </c>
      <c r="AW48" s="236">
        <v>3</v>
      </c>
      <c r="AX48" s="237">
        <v>4</v>
      </c>
      <c r="AY48" s="236" t="s">
        <v>35</v>
      </c>
      <c r="AZ48" s="238" t="s">
        <v>77</v>
      </c>
      <c r="BA48" s="239" t="s">
        <v>37</v>
      </c>
      <c r="BB48" s="239" t="s">
        <v>38</v>
      </c>
      <c r="BC48" s="239">
        <v>1</v>
      </c>
      <c r="BD48" s="239">
        <v>2</v>
      </c>
      <c r="BE48" s="239">
        <v>3</v>
      </c>
      <c r="BF48" s="240">
        <v>4</v>
      </c>
      <c r="BG48" s="302" t="s">
        <v>297</v>
      </c>
      <c r="BH48" s="303"/>
      <c r="BI48" s="241" t="s">
        <v>50</v>
      </c>
      <c r="BJ48" s="241" t="s">
        <v>0</v>
      </c>
      <c r="BK48" s="241" t="s">
        <v>1</v>
      </c>
      <c r="BL48" s="241" t="s">
        <v>2</v>
      </c>
      <c r="BM48" s="242" t="s">
        <v>3</v>
      </c>
      <c r="BN48" s="138"/>
      <c r="BO48" s="138"/>
      <c r="BP48" s="138"/>
    </row>
    <row r="49" spans="1:68" s="105" customFormat="1" ht="15.75" thickBot="1">
      <c r="A49" s="132"/>
      <c r="B49" s="68">
        <f t="shared" si="30"/>
        <v>0</v>
      </c>
      <c r="C49" s="68">
        <f t="shared" si="31"/>
        <v>0</v>
      </c>
      <c r="D49" s="68">
        <f t="shared" si="32"/>
        <v>0</v>
      </c>
      <c r="E49" s="68">
        <f t="shared" si="33"/>
        <v>0</v>
      </c>
      <c r="F49" s="222" t="str">
        <f>VLOOKUP(Q49,Grille!$B$6:$G$41,2,FALSE)</f>
        <v>Argentine</v>
      </c>
      <c r="G49" s="201"/>
      <c r="H49" s="202"/>
      <c r="I49" s="222" t="str">
        <f>VLOOKUP(Q49,Grille!$B$6:$G$41,3,FALSE)</f>
        <v>Japon</v>
      </c>
      <c r="J49" s="224">
        <f>VLOOKUP(Q49,Grille!$B$6:$G$41,4,FALSE)</f>
        <v>15</v>
      </c>
      <c r="K49" s="224">
        <f>VLOOKUP(Q49,Grille!$B$6:$G$41,5,FALSE)</f>
        <v>8.5</v>
      </c>
      <c r="L49" s="224">
        <f>VLOOKUP(Q49,Grille!$B$6:$G$41,6,FALSE)</f>
        <v>1</v>
      </c>
      <c r="M49" s="225">
        <f t="shared" si="34"/>
        <v>0</v>
      </c>
      <c r="N49" s="225">
        <f t="shared" si="35"/>
        <v>0</v>
      </c>
      <c r="O49" s="225">
        <f t="shared" si="36"/>
        <v>0</v>
      </c>
      <c r="P49" s="225">
        <f t="shared" si="37"/>
        <v>0</v>
      </c>
      <c r="Q49" s="226">
        <v>8</v>
      </c>
      <c r="R49" s="227">
        <v>1</v>
      </c>
      <c r="S49" s="228"/>
      <c r="T49" s="230">
        <v>1</v>
      </c>
      <c r="U49" s="243" t="str">
        <f>VLOOKUP(R49,AG49:AR52,2,FALSE)</f>
        <v>Angleterre</v>
      </c>
      <c r="V49" s="230">
        <f>VLOOKUP(R49,AG49:AR52,6,FALSE)</f>
        <v>0</v>
      </c>
      <c r="W49" s="231">
        <f>VLOOKUP(R49,AG49:AR52,5,FALSE)</f>
        <v>0</v>
      </c>
      <c r="X49" s="231">
        <f>VLOOKUP(R49,AG49:AR52,7,FALSE)</f>
        <v>0</v>
      </c>
      <c r="Y49" s="231">
        <f>VLOOKUP(R49,AG49:AR52,8,FALSE)</f>
        <v>0</v>
      </c>
      <c r="Z49" s="231">
        <f>VLOOKUP(R49,AG49:AR52,9,FALSE)</f>
        <v>0</v>
      </c>
      <c r="AA49" s="231">
        <f>VLOOKUP(R49,AG49:AR52,10,FALSE)</f>
        <v>0</v>
      </c>
      <c r="AB49" s="231">
        <f>VLOOKUP(R49,AG49:AR52,11,FALSE)</f>
        <v>0</v>
      </c>
      <c r="AC49" s="244">
        <f>VLOOKUP(R49,AG49:AR52,12,FALSE)</f>
        <v>0</v>
      </c>
      <c r="AD49" s="232"/>
      <c r="AE49" s="232">
        <f>AJ49+AS49+AY49-AF49-(IF(AND(AC53&gt;0,AC53&lt;5),AC53*10,0))</f>
        <v>-1</v>
      </c>
      <c r="AF49" s="245">
        <v>1</v>
      </c>
      <c r="AG49" s="246">
        <f>RANK(AE49,AE49:AE52)</f>
        <v>1</v>
      </c>
      <c r="AH49" s="246" t="str">
        <f>F48</f>
        <v>Angleterre</v>
      </c>
      <c r="AI49" s="246">
        <f>AJ49+AS49+AY49</f>
        <v>0</v>
      </c>
      <c r="AJ49" s="246">
        <f>(AL49*100000000)+(AR49*1000000)+(AP49*10000)</f>
        <v>0</v>
      </c>
      <c r="AK49" s="246">
        <f>B48+B50+M52</f>
        <v>0</v>
      </c>
      <c r="AL49" s="246">
        <f>(3*AM49)+AN49</f>
        <v>0</v>
      </c>
      <c r="AM49" s="246">
        <f>C48+C51+N52</f>
        <v>0</v>
      </c>
      <c r="AN49" s="246">
        <f>D48+D51+O52</f>
        <v>0</v>
      </c>
      <c r="AO49" s="246">
        <f>E48+E51+P52</f>
        <v>0</v>
      </c>
      <c r="AP49" s="246">
        <f>G48+G51+H52</f>
        <v>0</v>
      </c>
      <c r="AQ49" s="246">
        <f>H48+H51+G52</f>
        <v>0</v>
      </c>
      <c r="AR49" s="246">
        <f>AP49-AQ49</f>
        <v>0</v>
      </c>
      <c r="AS49" s="247">
        <f>IF(AND(AT49&lt;&gt;"",COUNTIF(AU49:AX49,AT49)=1),1000,0)</f>
        <v>0</v>
      </c>
      <c r="AT49" s="248" t="str">
        <f>IF(COUNTIF(AJ49:AJ52,AJ49)=2,IF(AJ49=AJ50,AF50,IF(AJ49=AJ51,AF51,IF(AJ49=AJ52,AF52,""))),"")</f>
        <v/>
      </c>
      <c r="AU49" s="249"/>
      <c r="AV49" s="248" t="str">
        <f>IF(G48&gt;H48,2,"")</f>
        <v/>
      </c>
      <c r="AW49" s="248" t="str">
        <f>IF(G51&gt;H51,3,"")</f>
        <v/>
      </c>
      <c r="AX49" s="250" t="str">
        <f>IF(H52&gt;G52,4,"")</f>
        <v/>
      </c>
      <c r="AY49" s="248">
        <f>IF(COUNTIF(AJ49:AJ52,AJ49)=3,IF(AZ49&gt;0,IF(OR(AND(AZ49=AZ50,BD49&gt;0),AND(AZ49=AZ51,BE49&gt;0),AND(AZ49=AZ52,BF49&gt;0)),AZ49+5,AZ49),0),0)</f>
        <v>0</v>
      </c>
      <c r="AZ49" s="283">
        <f>SUM(BC49:BF49)</f>
        <v>0</v>
      </c>
      <c r="BA49" s="284" t="str">
        <f>IF(COUNTIF(AJ49:AJ52,AJ49)=3,IF(AJ49=AJ50,AF50,AF51),"")</f>
        <v/>
      </c>
      <c r="BB49" s="284" t="str">
        <f>IF(COUNTIF(AJ49:AJ52,AJ49)=3,IF(AJ49=AJ52,AF52,AF51),"")</f>
        <v/>
      </c>
      <c r="BC49" s="285"/>
      <c r="BD49" s="284" t="str">
        <f>IF(COUNTIF(BA49:BB49,BD48)=1,1000*(G48-H48)+10*G48,"")</f>
        <v/>
      </c>
      <c r="BE49" s="284" t="str">
        <f>IF(COUNTIF(BA49:BB49,BE48)=1,1000*(G51-H51)+10*G51,"")</f>
        <v/>
      </c>
      <c r="BF49" s="286" t="str">
        <f>IF(COUNTIF(BA49:BB49,BF48)=1,1000*(H52-G52)+10*H52,"")</f>
        <v/>
      </c>
      <c r="BG49" s="305" t="str">
        <f>F48</f>
        <v>Angleterre</v>
      </c>
      <c r="BH49" s="306"/>
      <c r="BI49" s="251">
        <v>1.1000000000000001</v>
      </c>
      <c r="BJ49" s="251">
        <v>1.9</v>
      </c>
      <c r="BK49" s="251">
        <v>3</v>
      </c>
      <c r="BL49" s="251">
        <v>6.2</v>
      </c>
      <c r="BM49" s="252">
        <v>10</v>
      </c>
      <c r="BN49" s="138"/>
      <c r="BO49" s="138"/>
      <c r="BP49" s="138"/>
    </row>
    <row r="50" spans="1:68" s="105" customFormat="1" ht="15.75" thickBot="1">
      <c r="A50" s="132"/>
      <c r="B50" s="68">
        <f t="shared" si="30"/>
        <v>0</v>
      </c>
      <c r="C50" s="68">
        <f t="shared" si="31"/>
        <v>0</v>
      </c>
      <c r="D50" s="68">
        <f t="shared" si="32"/>
        <v>0</v>
      </c>
      <c r="E50" s="68">
        <f t="shared" si="33"/>
        <v>0</v>
      </c>
      <c r="F50" s="222" t="str">
        <f>VLOOKUP(Q50,Grille!$B$6:$G$41,2,FALSE)</f>
        <v>Japon</v>
      </c>
      <c r="G50" s="201"/>
      <c r="H50" s="202"/>
      <c r="I50" s="222" t="str">
        <f>VLOOKUP(Q50,Grille!$B$6:$G$41,3,FALSE)</f>
        <v>Ecosse</v>
      </c>
      <c r="J50" s="224">
        <f>VLOOKUP(Q50,Grille!$B$6:$G$41,4,FALSE)</f>
        <v>1</v>
      </c>
      <c r="K50" s="224">
        <f>VLOOKUP(Q50,Grille!$B$6:$G$41,5,FALSE)</f>
        <v>1</v>
      </c>
      <c r="L50" s="224">
        <f>VLOOKUP(Q50,Grille!$B$6:$G$41,6,FALSE)</f>
        <v>1</v>
      </c>
      <c r="M50" s="225">
        <f t="shared" si="34"/>
        <v>0</v>
      </c>
      <c r="N50" s="225">
        <f t="shared" si="35"/>
        <v>0</v>
      </c>
      <c r="O50" s="225">
        <f t="shared" si="36"/>
        <v>0</v>
      </c>
      <c r="P50" s="225">
        <f t="shared" si="37"/>
        <v>0</v>
      </c>
      <c r="Q50" s="226">
        <v>18</v>
      </c>
      <c r="R50" s="227">
        <v>2</v>
      </c>
      <c r="S50" s="228"/>
      <c r="T50" s="253">
        <v>2</v>
      </c>
      <c r="U50" s="254" t="str">
        <f>VLOOKUP(R50,AG49:AR52,2,FALSE)</f>
        <v>Ecosse</v>
      </c>
      <c r="V50" s="253">
        <f>VLOOKUP(R50,AG49:AR52,6,FALSE)</f>
        <v>0</v>
      </c>
      <c r="W50" s="255">
        <f>VLOOKUP(R50,AG49:AR52,5,FALSE)</f>
        <v>0</v>
      </c>
      <c r="X50" s="255">
        <f>VLOOKUP(R50,AG49:AR52,7,FALSE)</f>
        <v>0</v>
      </c>
      <c r="Y50" s="255">
        <f>VLOOKUP(R50,AG49:AR52,8,FALSE)</f>
        <v>0</v>
      </c>
      <c r="Z50" s="255">
        <f>VLOOKUP(R50,AG49:AR52,9,FALSE)</f>
        <v>0</v>
      </c>
      <c r="AA50" s="255">
        <f>VLOOKUP(R50,AG49:AR52,10,FALSE)</f>
        <v>0</v>
      </c>
      <c r="AB50" s="255">
        <f>VLOOKUP(R50,AG49:AR52,11,FALSE)</f>
        <v>0</v>
      </c>
      <c r="AC50" s="256">
        <f>VLOOKUP(R50,AG49:AR52,12,FALSE)</f>
        <v>0</v>
      </c>
      <c r="AD50" s="232"/>
      <c r="AE50" s="232">
        <f t="shared" ref="AE50:AE52" si="38">AJ50+AS50+AY50-AF50-(IF(AND(AC54&gt;0,AC54&lt;5),AC54*10,0))</f>
        <v>-2</v>
      </c>
      <c r="AF50" s="245">
        <v>2</v>
      </c>
      <c r="AG50" s="246">
        <f>RANK(AE50,AE49:AE52)</f>
        <v>2</v>
      </c>
      <c r="AH50" s="246" t="str">
        <f>I48</f>
        <v>Ecosse</v>
      </c>
      <c r="AI50" s="246">
        <f>AJ50+AS50+AY50</f>
        <v>0</v>
      </c>
      <c r="AJ50" s="246">
        <f t="shared" ref="AJ50:AJ52" si="39">(AL50*100000000)+(AR50*1000000)+(AP50*10000)</f>
        <v>0</v>
      </c>
      <c r="AK50" s="246">
        <f>M48+M51+B53</f>
        <v>0</v>
      </c>
      <c r="AL50" s="246">
        <f>(3*AM50)+AN50</f>
        <v>0</v>
      </c>
      <c r="AM50" s="246">
        <f>N48+N50+C53</f>
        <v>0</v>
      </c>
      <c r="AN50" s="246">
        <f>O48+O50+D53</f>
        <v>0</v>
      </c>
      <c r="AO50" s="246">
        <f>P48+P50+E53</f>
        <v>0</v>
      </c>
      <c r="AP50" s="246">
        <f>H48+H50+G53</f>
        <v>0</v>
      </c>
      <c r="AQ50" s="246">
        <f>G48+G50+H53</f>
        <v>0</v>
      </c>
      <c r="AR50" s="246">
        <f>AP50-AQ50</f>
        <v>0</v>
      </c>
      <c r="AS50" s="247">
        <f>IF(AND(AT50&lt;&gt;"",COUNTIF(AU50:AX50,AT50)=1),1000,0)</f>
        <v>0</v>
      </c>
      <c r="AT50" s="248" t="str">
        <f>IF(COUNTIF(AJ49:AJ52,AJ50)=2,IF(AJ50=AJ49,AF49,IF(AJ50=AJ51,AF51,IF(AJ50=AJ52,AF52,""))),"")</f>
        <v/>
      </c>
      <c r="AU50" s="248" t="str">
        <f>IF(H48&gt;G48,1,"")</f>
        <v/>
      </c>
      <c r="AV50" s="249"/>
      <c r="AW50" s="248" t="str">
        <f>IF(G53&gt;H53,3,"")</f>
        <v/>
      </c>
      <c r="AX50" s="250" t="str">
        <f>IF(H50&gt;G50,4,"")</f>
        <v/>
      </c>
      <c r="AY50" s="248">
        <f>IF(COUNTIF(AL49:AL52,AL50)=3,IF(AZ50&gt;0,IF(OR(AND(AZ50=AZ49,BC50&gt;0),AND(AZ50=AZ51,BE50&gt;0),AND(AZ50=AZ52,BF50&gt;0)),AZ50+5,AZ50),0),0)</f>
        <v>0</v>
      </c>
      <c r="AZ50" s="283">
        <f>SUM(BC50:BF50)</f>
        <v>0</v>
      </c>
      <c r="BA50" s="284" t="str">
        <f>IF(COUNTIF(AJ49:AJ52,AJ50)=3,IF(AJ50=AJ49,AF49,AF51),"")</f>
        <v/>
      </c>
      <c r="BB50" s="284" t="str">
        <f>IF(COUNTIF(AJ49:AJ52,AJ50)=3,IF(AJ50=AJ52,AF52,AF51),"")</f>
        <v/>
      </c>
      <c r="BC50" s="284" t="str">
        <f>IF(COUNTIF(BA50:BB50,BC48)=1,1000*(H48-G48)+10*H48,"")</f>
        <v/>
      </c>
      <c r="BD50" s="285"/>
      <c r="BE50" s="284" t="str">
        <f>IF(COUNTIF(BA50:BB50,BE48)=1,1000*(G53-H53)+10*G53,"")</f>
        <v/>
      </c>
      <c r="BF50" s="286" t="str">
        <f>IF(COUNTIF(BA50:BB50,BF48)=1,1000*(H50-G50)+10*H50,"")</f>
        <v/>
      </c>
      <c r="BG50" s="305" t="str">
        <f>I48</f>
        <v>Ecosse</v>
      </c>
      <c r="BH50" s="306"/>
      <c r="BI50" s="251">
        <v>1.8</v>
      </c>
      <c r="BJ50" s="251">
        <v>5.5</v>
      </c>
      <c r="BK50" s="251">
        <v>11</v>
      </c>
      <c r="BL50" s="251">
        <v>32</v>
      </c>
      <c r="BM50" s="252">
        <v>60</v>
      </c>
      <c r="BN50" s="138"/>
      <c r="BO50" s="138"/>
      <c r="BP50" s="138"/>
    </row>
    <row r="51" spans="1:68" s="105" customFormat="1" ht="15.75" thickBot="1">
      <c r="A51" s="132"/>
      <c r="B51" s="68">
        <f t="shared" si="30"/>
        <v>0</v>
      </c>
      <c r="C51" s="68">
        <f t="shared" si="31"/>
        <v>0</v>
      </c>
      <c r="D51" s="68">
        <f t="shared" si="32"/>
        <v>0</v>
      </c>
      <c r="E51" s="68">
        <f t="shared" si="33"/>
        <v>0</v>
      </c>
      <c r="F51" s="222" t="str">
        <f>VLOOKUP(Q51,Grille!$B$6:$G$41,2,FALSE)</f>
        <v>Angleterre</v>
      </c>
      <c r="G51" s="201"/>
      <c r="H51" s="202"/>
      <c r="I51" s="222" t="str">
        <f>VLOOKUP(Q51,Grille!$B$6:$G$41,3,FALSE)</f>
        <v>Argentine</v>
      </c>
      <c r="J51" s="224">
        <f>VLOOKUP(Q51,Grille!$B$6:$G$41,4,FALSE)</f>
        <v>1</v>
      </c>
      <c r="K51" s="224">
        <f>VLOOKUP(Q51,Grille!$B$6:$G$41,5,FALSE)</f>
        <v>1</v>
      </c>
      <c r="L51" s="224">
        <f>VLOOKUP(Q51,Grille!$B$6:$G$41,6,FALSE)</f>
        <v>1</v>
      </c>
      <c r="M51" s="225">
        <f t="shared" si="34"/>
        <v>0</v>
      </c>
      <c r="N51" s="225">
        <f t="shared" si="35"/>
        <v>0</v>
      </c>
      <c r="O51" s="225">
        <f t="shared" si="36"/>
        <v>0</v>
      </c>
      <c r="P51" s="225">
        <f t="shared" si="37"/>
        <v>0</v>
      </c>
      <c r="Q51" s="226">
        <v>20</v>
      </c>
      <c r="R51" s="227">
        <v>3</v>
      </c>
      <c r="S51" s="228"/>
      <c r="T51" s="257">
        <v>3</v>
      </c>
      <c r="U51" s="258" t="str">
        <f>VLOOKUP(R51,AG49:AR52,2,FALSE)</f>
        <v>Argentine</v>
      </c>
      <c r="V51" s="257">
        <f>VLOOKUP(R51,AG49:AR52,6,FALSE)</f>
        <v>0</v>
      </c>
      <c r="W51" s="259">
        <f>VLOOKUP(R51,AG49:AR52,5,FALSE)</f>
        <v>0</v>
      </c>
      <c r="X51" s="259">
        <f>VLOOKUP(R51,AG49:AR52,7,FALSE)</f>
        <v>0</v>
      </c>
      <c r="Y51" s="259">
        <f>VLOOKUP(R51,AG49:AR52,8,FALSE)</f>
        <v>0</v>
      </c>
      <c r="Z51" s="259">
        <f>VLOOKUP(R51,AG49:AR52,9,FALSE)</f>
        <v>0</v>
      </c>
      <c r="AA51" s="259">
        <f>VLOOKUP(R51,AG49:AR52,10,FALSE)</f>
        <v>0</v>
      </c>
      <c r="AB51" s="259">
        <f>VLOOKUP(R51,AG49:AR52,11,FALSE)</f>
        <v>0</v>
      </c>
      <c r="AC51" s="260">
        <f>VLOOKUP(R51,AG49:AR52,12,FALSE)</f>
        <v>0</v>
      </c>
      <c r="AD51" s="232"/>
      <c r="AE51" s="232">
        <f t="shared" si="38"/>
        <v>-3</v>
      </c>
      <c r="AF51" s="245">
        <v>3</v>
      </c>
      <c r="AG51" s="246">
        <f>RANK(AE51,AE49:AE52)</f>
        <v>3</v>
      </c>
      <c r="AH51" s="246" t="str">
        <f>F49</f>
        <v>Argentine</v>
      </c>
      <c r="AI51" s="246">
        <f>AJ51+AS51+AY51</f>
        <v>0</v>
      </c>
      <c r="AJ51" s="246">
        <f t="shared" si="39"/>
        <v>0</v>
      </c>
      <c r="AK51" s="246">
        <f>B49+M50+M53</f>
        <v>0</v>
      </c>
      <c r="AL51" s="246">
        <f>(3*AM51)+AN51</f>
        <v>0</v>
      </c>
      <c r="AM51" s="246">
        <f>C49+N51+N53</f>
        <v>0</v>
      </c>
      <c r="AN51" s="246">
        <f>D49+O51+O53</f>
        <v>0</v>
      </c>
      <c r="AO51" s="246">
        <f>E49+P51+P53</f>
        <v>0</v>
      </c>
      <c r="AP51" s="246">
        <f>G49+H51+H53</f>
        <v>0</v>
      </c>
      <c r="AQ51" s="246">
        <f>H49+G51+G53</f>
        <v>0</v>
      </c>
      <c r="AR51" s="246">
        <f>AP51-AQ51</f>
        <v>0</v>
      </c>
      <c r="AS51" s="247">
        <f>IF(AND(AT51&lt;&gt;"",COUNTIF(AU51:AX51,AT51)=1),1000,0)</f>
        <v>0</v>
      </c>
      <c r="AT51" s="248" t="str">
        <f>IF(COUNTIF(AJ49:AJ52,AJ51)=2,IF(AJ51=AJ49,AF49,IF(AJ51=AJ50,AF50,IF(AJ51=AJ52,AF52,""))),"")</f>
        <v/>
      </c>
      <c r="AU51" s="248" t="str">
        <f>IF(H51&gt;G51,1,"")</f>
        <v/>
      </c>
      <c r="AV51" s="248" t="str">
        <f>IF(H53&gt;G53,2,"")</f>
        <v/>
      </c>
      <c r="AW51" s="249"/>
      <c r="AX51" s="250" t="str">
        <f>IF(G49&gt;H49,4,"")</f>
        <v/>
      </c>
      <c r="AY51" s="248">
        <f>IF(COUNTIF(AL49:AL52,AL51)=3,IF(AZ51&gt;0,IF(OR(AND(AZ51=AZ49,BC51&gt;0),AND(AZ51=AZ50,BD51&gt;0),AND(AZ51=AZ52,BF51&gt;0)),AZ51+5,AZ51),0),0)</f>
        <v>0</v>
      </c>
      <c r="AZ51" s="283">
        <f>SUM(BC51:BF51)</f>
        <v>0</v>
      </c>
      <c r="BA51" s="284" t="str">
        <f>IF(COUNTIF(AJ49:AJ52,AJ51)=3,IF(AJ51=AJ49,AF49,AF50),"")</f>
        <v/>
      </c>
      <c r="BB51" s="284" t="str">
        <f>IF(COUNTIF(AJ49:AJ52,AJ51)=3,IF(AJ51=AJ52,AF52,AF50),"")</f>
        <v/>
      </c>
      <c r="BC51" s="284" t="str">
        <f>IF(COUNTIF(BA51:BB51,BC48)=1,1000*(H51-G51)+10*H51,"")</f>
        <v/>
      </c>
      <c r="BD51" s="284" t="str">
        <f>IF(COUNTIF(BA51:BB51,BD48)=1,1000*(H53-G53)+10*H53,"")</f>
        <v/>
      </c>
      <c r="BE51" s="285"/>
      <c r="BF51" s="286" t="str">
        <f>IF(COUNTIF(BA51:BB51,BF48)=1,1000*(G49-H49)+10*G49,"")</f>
        <v/>
      </c>
      <c r="BG51" s="305" t="str">
        <f>F49</f>
        <v>Argentine</v>
      </c>
      <c r="BH51" s="306"/>
      <c r="BI51" s="251">
        <v>2.2000000000000002</v>
      </c>
      <c r="BJ51" s="251">
        <v>6</v>
      </c>
      <c r="BK51" s="251">
        <v>20</v>
      </c>
      <c r="BL51" s="251">
        <v>50</v>
      </c>
      <c r="BM51" s="252">
        <v>100</v>
      </c>
      <c r="BN51" s="138"/>
      <c r="BO51" s="138"/>
      <c r="BP51" s="138"/>
    </row>
    <row r="52" spans="1:68" s="105" customFormat="1" ht="15.75" thickBot="1">
      <c r="A52" s="132"/>
      <c r="B52" s="68">
        <f t="shared" si="30"/>
        <v>0</v>
      </c>
      <c r="C52" s="68">
        <f t="shared" si="31"/>
        <v>0</v>
      </c>
      <c r="D52" s="68">
        <f t="shared" si="32"/>
        <v>0</v>
      </c>
      <c r="E52" s="68">
        <f t="shared" si="33"/>
        <v>0</v>
      </c>
      <c r="F52" s="222" t="str">
        <f>VLOOKUP(Q52,Grille!$B$6:$G$41,2,FALSE)</f>
        <v>Japon</v>
      </c>
      <c r="G52" s="201"/>
      <c r="H52" s="202"/>
      <c r="I52" s="222" t="str">
        <f>VLOOKUP(Q52,Grille!$B$6:$G$41,3,FALSE)</f>
        <v>Angleterre</v>
      </c>
      <c r="J52" s="224">
        <f>VLOOKUP(Q52,Grille!$B$6:$G$41,4,FALSE)</f>
        <v>1</v>
      </c>
      <c r="K52" s="224">
        <f>VLOOKUP(Q52,Grille!$B$6:$G$41,5,FALSE)</f>
        <v>1</v>
      </c>
      <c r="L52" s="224">
        <f>VLOOKUP(Q52,Grille!$B$6:$G$41,6,FALSE)</f>
        <v>1</v>
      </c>
      <c r="M52" s="225">
        <f t="shared" si="34"/>
        <v>0</v>
      </c>
      <c r="N52" s="225">
        <f t="shared" si="35"/>
        <v>0</v>
      </c>
      <c r="O52" s="225">
        <f t="shared" si="36"/>
        <v>0</v>
      </c>
      <c r="P52" s="225">
        <f t="shared" si="37"/>
        <v>0</v>
      </c>
      <c r="Q52" s="226">
        <v>31</v>
      </c>
      <c r="R52" s="227">
        <v>4</v>
      </c>
      <c r="S52" s="228"/>
      <c r="T52" s="261">
        <v>4</v>
      </c>
      <c r="U52" s="262" t="str">
        <f>VLOOKUP(R52,AG49:AR52,2,FALSE)</f>
        <v>Japon</v>
      </c>
      <c r="V52" s="261">
        <f>VLOOKUP(R52,AG49:AR52,6,FALSE)</f>
        <v>0</v>
      </c>
      <c r="W52" s="263">
        <f>VLOOKUP(R52,AG49:AR52,5,FALSE)</f>
        <v>0</v>
      </c>
      <c r="X52" s="263">
        <f>VLOOKUP(R52,AG49:AR52,7,FALSE)</f>
        <v>0</v>
      </c>
      <c r="Y52" s="263">
        <f>VLOOKUP(R52,AG49:AR52,8,FALSE)</f>
        <v>0</v>
      </c>
      <c r="Z52" s="263">
        <f>VLOOKUP(R52,AG49:AR52,9,FALSE)</f>
        <v>0</v>
      </c>
      <c r="AA52" s="263">
        <f>VLOOKUP(R52,AG49:AR52,10,FALSE)</f>
        <v>0</v>
      </c>
      <c r="AB52" s="263">
        <f>VLOOKUP(R52,AG49:AR52,11,FALSE)</f>
        <v>0</v>
      </c>
      <c r="AC52" s="264">
        <f>VLOOKUP(R52,AG49:AR52,12,FALSE)</f>
        <v>0</v>
      </c>
      <c r="AD52" s="232"/>
      <c r="AE52" s="232">
        <f t="shared" si="38"/>
        <v>-4</v>
      </c>
      <c r="AF52" s="265">
        <v>4</v>
      </c>
      <c r="AG52" s="266">
        <f>RANK(AE52,AE49:AE52)</f>
        <v>4</v>
      </c>
      <c r="AH52" s="266" t="str">
        <f>I49</f>
        <v>Japon</v>
      </c>
      <c r="AI52" s="266">
        <f>AJ52+AS52+AY52</f>
        <v>0</v>
      </c>
      <c r="AJ52" s="266">
        <f t="shared" si="39"/>
        <v>0</v>
      </c>
      <c r="AK52" s="266">
        <f>M49+B51+B52</f>
        <v>0</v>
      </c>
      <c r="AL52" s="266">
        <f>(3*AM52)+AN52</f>
        <v>0</v>
      </c>
      <c r="AM52" s="266">
        <f>N49+C50+C52</f>
        <v>0</v>
      </c>
      <c r="AN52" s="266">
        <f>O49+D50+D52</f>
        <v>0</v>
      </c>
      <c r="AO52" s="266">
        <f>P49+E50+E52</f>
        <v>0</v>
      </c>
      <c r="AP52" s="266">
        <f>H49+G50+G52</f>
        <v>0</v>
      </c>
      <c r="AQ52" s="266">
        <f>G49+H50+H52</f>
        <v>0</v>
      </c>
      <c r="AR52" s="266">
        <f>AP52-AQ52</f>
        <v>0</v>
      </c>
      <c r="AS52" s="267">
        <f>IF(AND(AT52&lt;&gt;"",COUNTIF(AU52:AX52,AT52)=1),1000,0)</f>
        <v>0</v>
      </c>
      <c r="AT52" s="268" t="str">
        <f>IF(COUNTIF(AJ49:AJ52,AJ52)=2,IF(AJ52=AJ49,AF49,IF(AJ52=AJ50,AF50,IF(AJ52=AJ51,AF51,""))),"")</f>
        <v/>
      </c>
      <c r="AU52" s="268" t="str">
        <f>IF(G52&gt;H52,1,"")</f>
        <v/>
      </c>
      <c r="AV52" s="268" t="str">
        <f>IF(G50&gt;H50,2,"")</f>
        <v/>
      </c>
      <c r="AW52" s="268" t="str">
        <f>IF(H49&gt;G49,3,"")</f>
        <v/>
      </c>
      <c r="AX52" s="269"/>
      <c r="AY52" s="270">
        <f>IF(COUNTIF(AL49:AL52,AL52)=3,IF(AZ52&gt;0,IF(OR(AND(AZ52=AZ49,BC52&gt;0),AND(AZ52=AZ50,BD52&gt;0),AND(AZ52=AZ51,BE52&gt;0)),AZ52+5,AZ52),0),0)</f>
        <v>0</v>
      </c>
      <c r="AZ52" s="287">
        <f>SUM(BC52:BF52)</f>
        <v>0</v>
      </c>
      <c r="BA52" s="288" t="str">
        <f>IF(COUNTIF(AJ49:AJ52,AJ52)=3,IF(AJ52=AJ49,AF49,AF50),"")</f>
        <v/>
      </c>
      <c r="BB52" s="288" t="str">
        <f>IF(COUNTIF(AJ49:AJ52,AJ52)=3,IF(AJ52=AJ51,AF51,AF50),"")</f>
        <v/>
      </c>
      <c r="BC52" s="288" t="str">
        <f>IF(COUNTIF(BA52:BB52,BC48)=1,1000*(G52-H52)+10*G52,"")</f>
        <v/>
      </c>
      <c r="BD52" s="288" t="str">
        <f>IF(COUNTIF(BA52:BB52,BD48)=1,1000*(G50-H50)+10*G50,"")</f>
        <v/>
      </c>
      <c r="BE52" s="288" t="str">
        <f>IF(COUNTIF(BA52:BB52,BE48)=1,1000*(H49-G49)+10*H49,"")</f>
        <v/>
      </c>
      <c r="BF52" s="289"/>
      <c r="BG52" s="305" t="str">
        <f>I49</f>
        <v>Japon</v>
      </c>
      <c r="BH52" s="306"/>
      <c r="BI52" s="251">
        <v>1.1000000000000001</v>
      </c>
      <c r="BJ52" s="251">
        <v>1.9</v>
      </c>
      <c r="BK52" s="251">
        <v>2.9</v>
      </c>
      <c r="BL52" s="251">
        <v>5.5</v>
      </c>
      <c r="BM52" s="252">
        <v>9</v>
      </c>
      <c r="BN52" s="138"/>
      <c r="BO52" s="138"/>
      <c r="BP52" s="138"/>
    </row>
    <row r="53" spans="1:68" s="105" customFormat="1" ht="15.75" thickBot="1">
      <c r="A53" s="132"/>
      <c r="B53" s="68">
        <f t="shared" si="30"/>
        <v>0</v>
      </c>
      <c r="C53" s="68">
        <f t="shared" si="31"/>
        <v>0</v>
      </c>
      <c r="D53" s="68">
        <f t="shared" si="32"/>
        <v>0</v>
      </c>
      <c r="E53" s="68">
        <f t="shared" si="33"/>
        <v>0</v>
      </c>
      <c r="F53" s="223" t="str">
        <f>VLOOKUP(Q53,Grille!$B$6:$G$41,2,FALSE)</f>
        <v>Ecosse</v>
      </c>
      <c r="G53" s="203"/>
      <c r="H53" s="204"/>
      <c r="I53" s="223" t="str">
        <f>VLOOKUP(Q53,Grille!$B$6:$G$41,3,FALSE)</f>
        <v>Argentine</v>
      </c>
      <c r="J53" s="224">
        <f>VLOOKUP(Q53,Grille!$B$6:$G$41,4,FALSE)</f>
        <v>1</v>
      </c>
      <c r="K53" s="224">
        <f>VLOOKUP(Q53,Grille!$B$6:$G$41,5,FALSE)</f>
        <v>1</v>
      </c>
      <c r="L53" s="224">
        <f>VLOOKUP(Q53,Grille!$B$6:$G$41,6,FALSE)</f>
        <v>1</v>
      </c>
      <c r="M53" s="225">
        <f t="shared" si="34"/>
        <v>0</v>
      </c>
      <c r="N53" s="225">
        <f t="shared" si="35"/>
        <v>0</v>
      </c>
      <c r="O53" s="225">
        <f t="shared" si="36"/>
        <v>0</v>
      </c>
      <c r="P53" s="225">
        <f t="shared" si="37"/>
        <v>0</v>
      </c>
      <c r="Q53" s="226">
        <v>32</v>
      </c>
      <c r="R53" s="225"/>
      <c r="S53" s="226"/>
      <c r="T53" s="271" t="str">
        <f>IF(AND(SUM(W49:W52)=12,COUNTIF(AI49:AI52,VLOOKUP(AH49,AH49:AI52,2,FALSE))&gt;1),CONCATENATE("Des nations sont ex-aequos. Classement final de ",AH49," : "),"")</f>
        <v/>
      </c>
      <c r="U53" s="271"/>
      <c r="V53" s="226"/>
      <c r="W53" s="226"/>
      <c r="X53" s="226"/>
      <c r="Y53" s="226"/>
      <c r="Z53" s="226"/>
      <c r="AA53" s="226"/>
      <c r="AB53" s="226"/>
      <c r="AC53" s="272"/>
      <c r="AD53" s="232"/>
      <c r="AE53" s="232"/>
      <c r="AF53" s="232"/>
      <c r="AG53" s="232"/>
      <c r="AH53" s="232"/>
      <c r="AI53" s="232"/>
      <c r="AJ53" s="232"/>
      <c r="AK53" s="232"/>
      <c r="AL53" s="232"/>
      <c r="AM53" s="232"/>
      <c r="AN53" s="232"/>
      <c r="AO53" s="232"/>
      <c r="AP53" s="232"/>
      <c r="AQ53" s="232"/>
      <c r="AR53" s="232"/>
      <c r="AS53" s="232"/>
      <c r="AT53" s="232"/>
      <c r="AU53" s="232"/>
      <c r="AV53" s="232"/>
      <c r="AW53" s="232"/>
      <c r="AX53" s="232"/>
      <c r="AY53" s="232"/>
      <c r="AZ53" s="209"/>
      <c r="BA53" s="209"/>
      <c r="BB53" s="209"/>
      <c r="BC53" s="209"/>
      <c r="BD53" s="209"/>
      <c r="BE53" s="209"/>
      <c r="BF53" s="209"/>
      <c r="BG53" s="209"/>
      <c r="BH53" s="209"/>
      <c r="BI53" s="209"/>
      <c r="BJ53" s="209"/>
      <c r="BK53" s="209"/>
      <c r="BL53" s="209"/>
      <c r="BM53" s="209"/>
      <c r="BN53" s="138"/>
      <c r="BO53" s="138"/>
      <c r="BP53" s="138"/>
    </row>
    <row r="54" spans="1:68">
      <c r="A54" s="132"/>
      <c r="B54" s="67"/>
      <c r="C54" s="67"/>
      <c r="D54" s="67"/>
      <c r="E54" s="67"/>
      <c r="F54" s="135"/>
      <c r="G54" s="136"/>
      <c r="H54" s="136"/>
      <c r="I54" s="135"/>
      <c r="J54" s="136"/>
      <c r="K54" s="136"/>
      <c r="L54" s="136"/>
      <c r="M54" s="126"/>
      <c r="N54" s="126"/>
      <c r="O54" s="126"/>
      <c r="P54" s="126"/>
      <c r="Q54" s="132"/>
      <c r="R54" s="128"/>
      <c r="S54" s="136"/>
      <c r="T54" s="198" t="str">
        <f>IF(AND(SUM(W49:W52)=12,COUNTIF(AI49:AI52,VLOOKUP(AH50,AH49:AI52,2,FALSE))&gt;1),CONCATENATE("Des nations sont ex-aequos. Classement final de ",AH50," : "),"")</f>
        <v/>
      </c>
      <c r="U54" s="137"/>
      <c r="V54" s="136"/>
      <c r="W54" s="136"/>
      <c r="X54" s="136"/>
      <c r="Y54" s="136"/>
      <c r="Z54" s="136"/>
      <c r="AA54" s="136"/>
      <c r="AB54" s="136"/>
      <c r="AC54" s="206"/>
      <c r="AD54" s="132"/>
      <c r="AE54" s="132"/>
      <c r="AF54" s="132"/>
      <c r="AG54" s="132"/>
      <c r="AH54" s="132"/>
      <c r="AI54" s="132"/>
      <c r="AJ54" s="132"/>
      <c r="AK54" s="132"/>
      <c r="AL54" s="132"/>
      <c r="AM54" s="132"/>
      <c r="AN54" s="132"/>
      <c r="AO54" s="132"/>
      <c r="AP54" s="132"/>
      <c r="AQ54" s="132"/>
      <c r="AR54" s="132"/>
      <c r="AS54" s="132"/>
      <c r="AT54" s="132"/>
      <c r="AU54" s="132"/>
      <c r="AV54" s="132"/>
      <c r="AW54" s="132"/>
      <c r="AX54" s="132"/>
      <c r="AY54" s="132"/>
      <c r="AZ54" s="132"/>
      <c r="BA54" s="132"/>
      <c r="BB54" s="132"/>
      <c r="BC54" s="132"/>
      <c r="BD54" s="132"/>
      <c r="BE54" s="132"/>
      <c r="BF54" s="132"/>
      <c r="BG54" s="132"/>
      <c r="BH54" s="132"/>
      <c r="BI54" s="132"/>
      <c r="BJ54" s="132"/>
      <c r="BK54" s="132"/>
      <c r="BL54" s="132"/>
      <c r="BM54" s="132"/>
      <c r="BN54" s="132"/>
      <c r="BO54" s="132"/>
      <c r="BP54" s="132"/>
    </row>
    <row r="55" spans="1:68">
      <c r="A55" s="132"/>
      <c r="B55" s="67"/>
      <c r="C55" s="67"/>
      <c r="D55" s="67"/>
      <c r="E55" s="67"/>
      <c r="F55" s="135"/>
      <c r="G55" s="136"/>
      <c r="H55" s="136"/>
      <c r="I55" s="135"/>
      <c r="J55" s="136"/>
      <c r="K55" s="136"/>
      <c r="L55" s="136"/>
      <c r="M55" s="126"/>
      <c r="N55" s="126"/>
      <c r="O55" s="126"/>
      <c r="P55" s="126"/>
      <c r="Q55" s="132"/>
      <c r="R55" s="128"/>
      <c r="S55" s="136"/>
      <c r="T55" s="198" t="str">
        <f>IF(AND(SUM(W49:W52)=12,COUNTIF(AI49:AI52,VLOOKUP(AH51,AH49:AI52,2,FALSE))&gt;1),CONCATENATE("Des nations sont ex-aequos. Classement final de ",AH51," : "),"")</f>
        <v/>
      </c>
      <c r="U55" s="137"/>
      <c r="V55" s="136"/>
      <c r="W55" s="136"/>
      <c r="X55" s="136"/>
      <c r="Y55" s="136"/>
      <c r="Z55" s="136"/>
      <c r="AA55" s="136"/>
      <c r="AB55" s="136"/>
      <c r="AC55" s="206"/>
      <c r="AD55" s="132"/>
      <c r="AE55" s="132"/>
      <c r="AF55" s="132"/>
      <c r="AG55" s="132"/>
      <c r="AH55" s="132"/>
      <c r="AI55" s="132"/>
      <c r="AJ55" s="132"/>
      <c r="AK55" s="132"/>
      <c r="AL55" s="132"/>
      <c r="AM55" s="132"/>
      <c r="AN55" s="132"/>
      <c r="AO55" s="132"/>
      <c r="AP55" s="132"/>
      <c r="AQ55" s="132"/>
      <c r="AR55" s="132"/>
      <c r="AS55" s="132"/>
      <c r="AT55" s="132"/>
      <c r="AU55" s="132"/>
      <c r="AV55" s="132"/>
      <c r="AW55" s="132"/>
      <c r="AX55" s="132"/>
      <c r="AY55" s="132"/>
      <c r="AZ55" s="132"/>
      <c r="BA55" s="132"/>
      <c r="BB55" s="132"/>
      <c r="BC55" s="132"/>
      <c r="BD55" s="132"/>
      <c r="BE55" s="132"/>
      <c r="BF55" s="132"/>
      <c r="BG55" s="132"/>
      <c r="BH55" s="132"/>
      <c r="BI55" s="132"/>
      <c r="BJ55" s="132"/>
      <c r="BK55" s="132"/>
      <c r="BL55" s="132"/>
      <c r="BM55" s="132"/>
      <c r="BN55" s="132"/>
      <c r="BO55" s="132"/>
      <c r="BP55" s="132"/>
    </row>
    <row r="56" spans="1:68">
      <c r="A56" s="132"/>
      <c r="B56" s="67"/>
      <c r="C56" s="67"/>
      <c r="D56" s="67"/>
      <c r="E56" s="67"/>
      <c r="F56" s="135"/>
      <c r="G56" s="136"/>
      <c r="H56" s="136"/>
      <c r="I56" s="135"/>
      <c r="J56" s="136"/>
      <c r="K56" s="136"/>
      <c r="L56" s="136"/>
      <c r="M56" s="126"/>
      <c r="N56" s="126"/>
      <c r="O56" s="126"/>
      <c r="P56" s="126"/>
      <c r="Q56" s="132"/>
      <c r="R56" s="128"/>
      <c r="S56" s="136"/>
      <c r="T56" s="198" t="str">
        <f>IF(AND(SUM(W49:W52)=12,COUNTIF(AI49:AI52,VLOOKUP(AH52,AH49:AI52,2,FALSE))&gt;1),CONCATENATE("Des nations sont ex-aequos. Classement final de ",AH52," : "),"")</f>
        <v/>
      </c>
      <c r="U56" s="137"/>
      <c r="V56" s="136"/>
      <c r="W56" s="136"/>
      <c r="X56" s="136"/>
      <c r="Y56" s="136"/>
      <c r="Z56" s="136"/>
      <c r="AA56" s="136"/>
      <c r="AB56" s="136"/>
      <c r="AC56" s="206"/>
      <c r="AD56" s="132"/>
      <c r="AE56" s="132"/>
      <c r="AF56" s="132"/>
      <c r="AG56" s="132"/>
      <c r="AH56" s="132"/>
      <c r="AI56" s="132"/>
      <c r="AJ56" s="132"/>
      <c r="AK56" s="132"/>
      <c r="AL56" s="132"/>
      <c r="AM56" s="132"/>
      <c r="AN56" s="132"/>
      <c r="AO56" s="132"/>
      <c r="AP56" s="132"/>
      <c r="AQ56" s="132"/>
      <c r="AR56" s="132"/>
      <c r="AS56" s="132"/>
      <c r="AT56" s="132"/>
      <c r="AU56" s="132"/>
      <c r="AV56" s="132"/>
      <c r="AW56" s="132"/>
      <c r="AX56" s="132"/>
      <c r="AY56" s="132"/>
      <c r="AZ56" s="132"/>
      <c r="BA56" s="132"/>
      <c r="BB56" s="132"/>
      <c r="BC56" s="132"/>
      <c r="BD56" s="132"/>
      <c r="BE56" s="132"/>
      <c r="BF56" s="132"/>
      <c r="BG56" s="132"/>
      <c r="BH56" s="132"/>
      <c r="BI56" s="132"/>
      <c r="BJ56" s="132"/>
      <c r="BK56" s="132"/>
      <c r="BL56" s="132"/>
      <c r="BM56" s="132"/>
      <c r="BN56" s="132"/>
      <c r="BO56" s="132"/>
      <c r="BP56" s="132"/>
    </row>
    <row r="57" spans="1:68">
      <c r="A57" s="132"/>
      <c r="B57" s="67"/>
      <c r="C57" s="67"/>
      <c r="D57" s="67"/>
      <c r="E57" s="67"/>
      <c r="F57" s="300" t="s">
        <v>39</v>
      </c>
      <c r="G57" s="300"/>
      <c r="H57" s="300"/>
      <c r="I57" s="300"/>
      <c r="J57" s="300" t="s">
        <v>52</v>
      </c>
      <c r="K57" s="300"/>
      <c r="L57" s="300"/>
      <c r="M57" s="69"/>
      <c r="N57" s="69"/>
      <c r="O57" s="69"/>
      <c r="P57" s="67"/>
      <c r="Q57" s="132"/>
      <c r="R57" s="68"/>
      <c r="S57" s="136"/>
      <c r="T57" s="198"/>
      <c r="U57" s="137"/>
      <c r="V57" s="136"/>
      <c r="W57" s="136"/>
      <c r="X57" s="136"/>
      <c r="Y57" s="136"/>
      <c r="Z57" s="136"/>
      <c r="AA57" s="136"/>
      <c r="AB57" s="136"/>
      <c r="AC57" s="136"/>
      <c r="AD57" s="132"/>
      <c r="AE57" s="132"/>
      <c r="AF57" s="132"/>
      <c r="AG57" s="132"/>
      <c r="AH57" s="132"/>
      <c r="AI57" s="132"/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  <c r="BI57" s="132"/>
      <c r="BJ57" s="132"/>
      <c r="BK57" s="132"/>
      <c r="BL57" s="132"/>
      <c r="BM57" s="132"/>
      <c r="BN57" s="132"/>
      <c r="BO57" s="132"/>
      <c r="BP57" s="132"/>
    </row>
    <row r="58" spans="1:68" ht="4.5" customHeight="1" thickBot="1">
      <c r="A58" s="132"/>
      <c r="B58" s="67"/>
      <c r="C58" s="67"/>
      <c r="D58" s="67"/>
      <c r="E58" s="67"/>
      <c r="F58" s="301"/>
      <c r="G58" s="301"/>
      <c r="H58" s="301"/>
      <c r="I58" s="301"/>
      <c r="J58" s="197"/>
      <c r="K58" s="197"/>
      <c r="L58" s="197"/>
      <c r="M58" s="70"/>
      <c r="N58" s="70"/>
      <c r="O58" s="70"/>
      <c r="P58" s="67"/>
      <c r="Q58" s="132"/>
      <c r="R58" s="68"/>
      <c r="S58" s="136"/>
      <c r="T58" s="136"/>
      <c r="U58" s="137"/>
      <c r="V58" s="136"/>
      <c r="W58" s="136"/>
      <c r="X58" s="136"/>
      <c r="Y58" s="136"/>
      <c r="Z58" s="136"/>
      <c r="AA58" s="136"/>
      <c r="AB58" s="136"/>
      <c r="AC58" s="136"/>
      <c r="AD58" s="132"/>
      <c r="AE58" s="132"/>
      <c r="AF58" s="132"/>
      <c r="AG58" s="132"/>
      <c r="AH58" s="132"/>
      <c r="AI58" s="132"/>
      <c r="AJ58" s="132"/>
      <c r="AK58" s="132"/>
      <c r="AL58" s="132"/>
      <c r="AM58" s="132"/>
      <c r="AN58" s="132"/>
      <c r="AO58" s="132"/>
      <c r="AP58" s="132"/>
      <c r="AQ58" s="132"/>
      <c r="AR58" s="132"/>
      <c r="AS58" s="132"/>
      <c r="AT58" s="132"/>
      <c r="AU58" s="132"/>
      <c r="AV58" s="132"/>
      <c r="AW58" s="132"/>
      <c r="AX58" s="132"/>
      <c r="AY58" s="132"/>
      <c r="AZ58" s="132"/>
      <c r="BA58" s="132"/>
      <c r="BB58" s="132"/>
      <c r="BC58" s="132"/>
      <c r="BD58" s="132"/>
      <c r="BE58" s="132"/>
      <c r="BF58" s="132"/>
      <c r="BG58" s="132"/>
      <c r="BH58" s="132"/>
      <c r="BI58" s="132"/>
      <c r="BJ58" s="132"/>
      <c r="BK58" s="132"/>
      <c r="BL58" s="132"/>
      <c r="BM58" s="132"/>
      <c r="BN58" s="132"/>
      <c r="BO58" s="132"/>
      <c r="BP58" s="132"/>
    </row>
    <row r="59" spans="1:68" s="105" customFormat="1" ht="15.75" thickBot="1">
      <c r="A59" s="132"/>
      <c r="B59" s="68">
        <f t="shared" ref="B59:B64" si="40">IF(AND(G59&lt;&gt;"",H59&lt;&gt;""),1,0)</f>
        <v>0</v>
      </c>
      <c r="C59" s="68">
        <f t="shared" ref="C59:C64" si="41">IF(AND(G59&gt;H59,G59&lt;&gt;"",H59&lt;&gt;""),1,0)</f>
        <v>0</v>
      </c>
      <c r="D59" s="68">
        <f t="shared" ref="D59:D64" si="42">IF(AND(G59=H59,G59&lt;&gt;"",H59&lt;&gt;""),1,0)</f>
        <v>0</v>
      </c>
      <c r="E59" s="68">
        <f t="shared" ref="E59:E64" si="43">IF(AND(G59&lt;H59,G59&lt;&gt;"",H59&lt;&gt;""),1,0)</f>
        <v>0</v>
      </c>
      <c r="F59" s="221" t="str">
        <f>VLOOKUP(Q59,Grille!$B$6:$G$41,2,FALSE)</f>
        <v>Canada</v>
      </c>
      <c r="G59" s="199"/>
      <c r="H59" s="200"/>
      <c r="I59" s="221" t="str">
        <f>VLOOKUP(Q59,Grille!$B$6:$G$41,3,FALSE)</f>
        <v>Cameroun</v>
      </c>
      <c r="J59" s="224">
        <f>VLOOKUP(Q59,Grille!$B$6:$G$41,4,FALSE)</f>
        <v>1</v>
      </c>
      <c r="K59" s="224">
        <f>VLOOKUP(Q59,Grille!$B$6:$G$41,5,FALSE)</f>
        <v>11</v>
      </c>
      <c r="L59" s="224">
        <f>VLOOKUP(Q59,Grille!$B$6:$G$41,6,FALSE)</f>
        <v>35</v>
      </c>
      <c r="M59" s="225">
        <f t="shared" ref="M59:M64" si="44">IF(AND(G59&lt;&gt;"",H59&lt;&gt;""),1,0)</f>
        <v>0</v>
      </c>
      <c r="N59" s="225">
        <f t="shared" ref="N59:N64" si="45">IF(AND(G59&lt;H59,G59&lt;&gt;"",H59&lt;&gt;""),1,0)</f>
        <v>0</v>
      </c>
      <c r="O59" s="225">
        <f t="shared" ref="O59:O64" si="46">IF(AND(G59=H59,G59&lt;&gt;"",H59&lt;&gt;""),1,0)</f>
        <v>0</v>
      </c>
      <c r="P59" s="225">
        <f t="shared" ref="P59:P64" si="47">IF(AND(G59&gt;H59,G59&lt;&gt;"",H59&lt;&gt;""),1,0)</f>
        <v>0</v>
      </c>
      <c r="Q59" s="226">
        <v>9</v>
      </c>
      <c r="R59" s="227"/>
      <c r="S59" s="228"/>
      <c r="T59" s="228"/>
      <c r="U59" s="229"/>
      <c r="V59" s="230" t="s">
        <v>21</v>
      </c>
      <c r="W59" s="231" t="s">
        <v>22</v>
      </c>
      <c r="X59" s="231" t="s">
        <v>6</v>
      </c>
      <c r="Y59" s="231" t="s">
        <v>4</v>
      </c>
      <c r="Z59" s="231" t="s">
        <v>23</v>
      </c>
      <c r="AA59" s="231" t="s">
        <v>24</v>
      </c>
      <c r="AB59" s="231" t="s">
        <v>25</v>
      </c>
      <c r="AC59" s="282" t="s">
        <v>26</v>
      </c>
      <c r="AD59" s="232"/>
      <c r="AE59" s="232"/>
      <c r="AF59" s="233"/>
      <c r="AG59" s="234" t="s">
        <v>27</v>
      </c>
      <c r="AH59" s="234"/>
      <c r="AI59" s="234" t="s">
        <v>28</v>
      </c>
      <c r="AJ59" s="234"/>
      <c r="AK59" s="234" t="s">
        <v>22</v>
      </c>
      <c r="AL59" s="234" t="s">
        <v>21</v>
      </c>
      <c r="AM59" s="234" t="s">
        <v>6</v>
      </c>
      <c r="AN59" s="234" t="s">
        <v>4</v>
      </c>
      <c r="AO59" s="234" t="s">
        <v>23</v>
      </c>
      <c r="AP59" s="234" t="s">
        <v>24</v>
      </c>
      <c r="AQ59" s="234" t="s">
        <v>25</v>
      </c>
      <c r="AR59" s="234" t="s">
        <v>26</v>
      </c>
      <c r="AS59" s="235" t="s">
        <v>35</v>
      </c>
      <c r="AT59" s="236" t="s">
        <v>36</v>
      </c>
      <c r="AU59" s="236">
        <v>1</v>
      </c>
      <c r="AV59" s="236">
        <v>2</v>
      </c>
      <c r="AW59" s="236">
        <v>3</v>
      </c>
      <c r="AX59" s="237">
        <v>4</v>
      </c>
      <c r="AY59" s="236" t="s">
        <v>35</v>
      </c>
      <c r="AZ59" s="238" t="s">
        <v>77</v>
      </c>
      <c r="BA59" s="239" t="s">
        <v>37</v>
      </c>
      <c r="BB59" s="239" t="s">
        <v>38</v>
      </c>
      <c r="BC59" s="239">
        <v>1</v>
      </c>
      <c r="BD59" s="239">
        <v>2</v>
      </c>
      <c r="BE59" s="239">
        <v>3</v>
      </c>
      <c r="BF59" s="240">
        <v>4</v>
      </c>
      <c r="BG59" s="302" t="s">
        <v>297</v>
      </c>
      <c r="BH59" s="303"/>
      <c r="BI59" s="241" t="s">
        <v>50</v>
      </c>
      <c r="BJ59" s="241" t="s">
        <v>0</v>
      </c>
      <c r="BK59" s="241" t="s">
        <v>1</v>
      </c>
      <c r="BL59" s="241" t="s">
        <v>2</v>
      </c>
      <c r="BM59" s="242" t="s">
        <v>3</v>
      </c>
      <c r="BN59" s="138"/>
      <c r="BO59" s="138"/>
      <c r="BP59" s="138"/>
    </row>
    <row r="60" spans="1:68" s="105" customFormat="1" ht="15.75" thickBot="1">
      <c r="A60" s="132"/>
      <c r="B60" s="68">
        <f t="shared" si="40"/>
        <v>0</v>
      </c>
      <c r="C60" s="68">
        <f t="shared" si="41"/>
        <v>0</v>
      </c>
      <c r="D60" s="68">
        <f t="shared" si="42"/>
        <v>0</v>
      </c>
      <c r="E60" s="68">
        <f t="shared" si="43"/>
        <v>0</v>
      </c>
      <c r="F60" s="222" t="str">
        <f>VLOOKUP(Q60,Grille!$B$6:$G$41,2,FALSE)</f>
        <v>Nouvelle Zélande</v>
      </c>
      <c r="G60" s="201"/>
      <c r="H60" s="202"/>
      <c r="I60" s="222" t="str">
        <f>VLOOKUP(Q60,Grille!$B$6:$G$41,3,FALSE)</f>
        <v>Pays-Bas</v>
      </c>
      <c r="J60" s="224">
        <f>VLOOKUP(Q60,Grille!$B$6:$G$41,4,FALSE)</f>
        <v>5.2</v>
      </c>
      <c r="K60" s="224">
        <f>VLOOKUP(Q60,Grille!$B$6:$G$41,5,FALSE)</f>
        <v>3.3</v>
      </c>
      <c r="L60" s="224">
        <f>VLOOKUP(Q60,Grille!$B$6:$G$41,6,FALSE)</f>
        <v>1.4</v>
      </c>
      <c r="M60" s="225">
        <f t="shared" si="44"/>
        <v>0</v>
      </c>
      <c r="N60" s="225">
        <f t="shared" si="45"/>
        <v>0</v>
      </c>
      <c r="O60" s="225">
        <f t="shared" si="46"/>
        <v>0</v>
      </c>
      <c r="P60" s="225">
        <f t="shared" si="47"/>
        <v>0</v>
      </c>
      <c r="Q60" s="226">
        <v>10</v>
      </c>
      <c r="R60" s="227">
        <v>1</v>
      </c>
      <c r="S60" s="228"/>
      <c r="T60" s="230">
        <v>1</v>
      </c>
      <c r="U60" s="243" t="str">
        <f>VLOOKUP(R60,AG60:AR63,2,FALSE)</f>
        <v>Canada</v>
      </c>
      <c r="V60" s="230">
        <f>VLOOKUP(R60,AG60:AR63,6,FALSE)</f>
        <v>0</v>
      </c>
      <c r="W60" s="231">
        <f>VLOOKUP(R60,AG60:AR63,5,FALSE)</f>
        <v>0</v>
      </c>
      <c r="X60" s="231">
        <f>VLOOKUP(R60,AG60:AR63,7,FALSE)</f>
        <v>0</v>
      </c>
      <c r="Y60" s="231">
        <f>VLOOKUP(R60,AG60:AR63,8,FALSE)</f>
        <v>0</v>
      </c>
      <c r="Z60" s="231">
        <f>VLOOKUP(R60,AG60:AR63,9,FALSE)</f>
        <v>0</v>
      </c>
      <c r="AA60" s="231">
        <f>VLOOKUP(R60,AG60:AR63,10,FALSE)</f>
        <v>0</v>
      </c>
      <c r="AB60" s="231">
        <f>VLOOKUP(R60,AG60:AR63,11,FALSE)</f>
        <v>0</v>
      </c>
      <c r="AC60" s="244">
        <f>VLOOKUP(R60,AG60:AR63,12,FALSE)</f>
        <v>0</v>
      </c>
      <c r="AD60" s="232"/>
      <c r="AE60" s="232">
        <f>AJ60+AS60+AY60-AF60-(IF(AND(AC64&gt;0,AC64&lt;5),AC64*10,0))</f>
        <v>-1</v>
      </c>
      <c r="AF60" s="245">
        <v>1</v>
      </c>
      <c r="AG60" s="246">
        <f>RANK(AE60,AE60:AE63)</f>
        <v>1</v>
      </c>
      <c r="AH60" s="246" t="str">
        <f>F59</f>
        <v>Canada</v>
      </c>
      <c r="AI60" s="246">
        <f>AJ60+AS60+AY60</f>
        <v>0</v>
      </c>
      <c r="AJ60" s="246">
        <f>(AL60*100000000)+(AR60*1000000)+(AP60*10000)</f>
        <v>0</v>
      </c>
      <c r="AK60" s="246">
        <f>B59+B61+M63</f>
        <v>0</v>
      </c>
      <c r="AL60" s="246">
        <f>(3*AM60)+AN60</f>
        <v>0</v>
      </c>
      <c r="AM60" s="246">
        <f>C59+C62+N63</f>
        <v>0</v>
      </c>
      <c r="AN60" s="246">
        <f>D59+D62+O63</f>
        <v>0</v>
      </c>
      <c r="AO60" s="246">
        <f>E59+E62+P63</f>
        <v>0</v>
      </c>
      <c r="AP60" s="246">
        <f>G59+G62+H63</f>
        <v>0</v>
      </c>
      <c r="AQ60" s="246">
        <f>H59+H62+G63</f>
        <v>0</v>
      </c>
      <c r="AR60" s="246">
        <f>AP60-AQ60</f>
        <v>0</v>
      </c>
      <c r="AS60" s="247">
        <f>IF(AND(AT60&lt;&gt;"",COUNTIF(AU60:AX60,AT60)=1),1000,0)</f>
        <v>0</v>
      </c>
      <c r="AT60" s="248" t="str">
        <f>IF(COUNTIF(AJ60:AJ63,AJ60)=2,IF(AJ60=AJ61,AF61,IF(AJ60=AJ62,AF62,IF(AJ60=AJ63,AF63,""))),"")</f>
        <v/>
      </c>
      <c r="AU60" s="249"/>
      <c r="AV60" s="248" t="str">
        <f>IF(G59&gt;H59,2,"")</f>
        <v/>
      </c>
      <c r="AW60" s="248" t="str">
        <f>IF(G62&gt;H62,3,"")</f>
        <v/>
      </c>
      <c r="AX60" s="250" t="str">
        <f>IF(H63&gt;G63,4,"")</f>
        <v/>
      </c>
      <c r="AY60" s="248">
        <f>IF(COUNTIF(AJ60:AJ63,AJ60)=3,IF(AZ60&gt;0,IF(OR(AND(AZ60=AZ61,BD60&gt;0),AND(AZ60=AZ62,BE60&gt;0),AND(AZ60=AZ63,BF60&gt;0)),AZ60+5,AZ60),0),0)</f>
        <v>0</v>
      </c>
      <c r="AZ60" s="283">
        <f>SUM(BC60:BF60)</f>
        <v>0</v>
      </c>
      <c r="BA60" s="284" t="str">
        <f>IF(COUNTIF(AJ60:AJ63,AJ60)=3,IF(AJ60=AJ61,AF61,AF62),"")</f>
        <v/>
      </c>
      <c r="BB60" s="284" t="str">
        <f>IF(COUNTIF(AJ60:AJ63,AJ60)=3,IF(AJ60=AJ63,AF63,AF62),"")</f>
        <v/>
      </c>
      <c r="BC60" s="285"/>
      <c r="BD60" s="284" t="str">
        <f>IF(COUNTIF(BA60:BB60,BD59)=1,1000*(G59-H59)+10*G59,"")</f>
        <v/>
      </c>
      <c r="BE60" s="284" t="str">
        <f>IF(COUNTIF(BA60:BB60,BE59)=1,1000*(G62-H62)+10*G62,"")</f>
        <v/>
      </c>
      <c r="BF60" s="286" t="str">
        <f>IF(COUNTIF(BA60:BB60,BF59)=1,1000*(H63-G63)+10*H63,"")</f>
        <v/>
      </c>
      <c r="BG60" s="305" t="str">
        <f>F59</f>
        <v>Canada</v>
      </c>
      <c r="BH60" s="306"/>
      <c r="BI60" s="251">
        <v>1.4</v>
      </c>
      <c r="BJ60" s="251">
        <v>3</v>
      </c>
      <c r="BK60" s="251">
        <v>6.5</v>
      </c>
      <c r="BL60" s="251">
        <v>15</v>
      </c>
      <c r="BM60" s="252">
        <v>25</v>
      </c>
      <c r="BN60" s="138"/>
      <c r="BO60" s="138"/>
      <c r="BP60" s="138"/>
    </row>
    <row r="61" spans="1:68" s="105" customFormat="1" ht="15.75" thickBot="1">
      <c r="A61" s="132"/>
      <c r="B61" s="68">
        <f t="shared" si="40"/>
        <v>0</v>
      </c>
      <c r="C61" s="68">
        <f t="shared" si="41"/>
        <v>0</v>
      </c>
      <c r="D61" s="68">
        <f t="shared" si="42"/>
        <v>0</v>
      </c>
      <c r="E61" s="68">
        <f t="shared" si="43"/>
        <v>0</v>
      </c>
      <c r="F61" s="222" t="str">
        <f>VLOOKUP(Q61,Grille!$B$6:$G$41,2,FALSE)</f>
        <v>Pays-Bas</v>
      </c>
      <c r="G61" s="201"/>
      <c r="H61" s="202"/>
      <c r="I61" s="222" t="str">
        <f>VLOOKUP(Q61,Grille!$B$6:$G$41,3,FALSE)</f>
        <v>Cameroun</v>
      </c>
      <c r="J61" s="224">
        <f>VLOOKUP(Q61,Grille!$B$6:$G$41,4,FALSE)</f>
        <v>1</v>
      </c>
      <c r="K61" s="224">
        <f>VLOOKUP(Q61,Grille!$B$6:$G$41,5,FALSE)</f>
        <v>1</v>
      </c>
      <c r="L61" s="224">
        <f>VLOOKUP(Q61,Grille!$B$6:$G$41,6,FALSE)</f>
        <v>1</v>
      </c>
      <c r="M61" s="225">
        <f t="shared" si="44"/>
        <v>0</v>
      </c>
      <c r="N61" s="225">
        <f t="shared" si="45"/>
        <v>0</v>
      </c>
      <c r="O61" s="225">
        <f t="shared" si="46"/>
        <v>0</v>
      </c>
      <c r="P61" s="225">
        <f t="shared" si="47"/>
        <v>0</v>
      </c>
      <c r="Q61" s="226">
        <v>21</v>
      </c>
      <c r="R61" s="227">
        <v>2</v>
      </c>
      <c r="S61" s="228"/>
      <c r="T61" s="253">
        <v>2</v>
      </c>
      <c r="U61" s="254" t="str">
        <f>VLOOKUP(R61,AG60:AR63,2,FALSE)</f>
        <v>Cameroun</v>
      </c>
      <c r="V61" s="253">
        <f>VLOOKUP(R61,AG60:AR63,6,FALSE)</f>
        <v>0</v>
      </c>
      <c r="W61" s="255">
        <f>VLOOKUP(R61,AG60:AR63,5,FALSE)</f>
        <v>0</v>
      </c>
      <c r="X61" s="255">
        <f>VLOOKUP(R61,AG60:AR63,7,FALSE)</f>
        <v>0</v>
      </c>
      <c r="Y61" s="255">
        <f>VLOOKUP(R61,AG60:AR63,8,FALSE)</f>
        <v>0</v>
      </c>
      <c r="Z61" s="255">
        <f>VLOOKUP(R61,AG60:AR63,9,FALSE)</f>
        <v>0</v>
      </c>
      <c r="AA61" s="255">
        <f>VLOOKUP(R61,AG60:AR63,10,FALSE)</f>
        <v>0</v>
      </c>
      <c r="AB61" s="255">
        <f>VLOOKUP(R61,AG60:AR63,11,FALSE)</f>
        <v>0</v>
      </c>
      <c r="AC61" s="256">
        <f>VLOOKUP(R61,AG60:AR63,12,FALSE)</f>
        <v>0</v>
      </c>
      <c r="AD61" s="232"/>
      <c r="AE61" s="232">
        <f t="shared" ref="AE61:AE63" si="48">AJ61+AS61+AY61-AF61-(IF(AND(AC65&gt;0,AC65&lt;5),AC65*10,0))</f>
        <v>-2</v>
      </c>
      <c r="AF61" s="245">
        <v>2</v>
      </c>
      <c r="AG61" s="246">
        <f>RANK(AE61,AE60:AE63)</f>
        <v>2</v>
      </c>
      <c r="AH61" s="246" t="str">
        <f>I59</f>
        <v>Cameroun</v>
      </c>
      <c r="AI61" s="246">
        <f>AJ61+AS61+AY61</f>
        <v>0</v>
      </c>
      <c r="AJ61" s="246">
        <f t="shared" ref="AJ61:AJ63" si="49">(AL61*100000000)+(AR61*1000000)+(AP61*10000)</f>
        <v>0</v>
      </c>
      <c r="AK61" s="246">
        <f>M59+M62+B64</f>
        <v>0</v>
      </c>
      <c r="AL61" s="246">
        <f>(3*AM61)+AN61</f>
        <v>0</v>
      </c>
      <c r="AM61" s="246">
        <f>N59+N61+C64</f>
        <v>0</v>
      </c>
      <c r="AN61" s="246">
        <f>O59+O61+D64</f>
        <v>0</v>
      </c>
      <c r="AO61" s="246">
        <f>P59+P61+E64</f>
        <v>0</v>
      </c>
      <c r="AP61" s="246">
        <f>H59+H61+G64</f>
        <v>0</v>
      </c>
      <c r="AQ61" s="246">
        <f>G59+G61+H64</f>
        <v>0</v>
      </c>
      <c r="AR61" s="246">
        <f>AP61-AQ61</f>
        <v>0</v>
      </c>
      <c r="AS61" s="247">
        <f>IF(AND(AT61&lt;&gt;"",COUNTIF(AU61:AX61,AT61)=1),1000,0)</f>
        <v>0</v>
      </c>
      <c r="AT61" s="248" t="str">
        <f>IF(COUNTIF(AJ60:AJ63,AJ61)=2,IF(AJ61=AJ60,AF60,IF(AJ61=AJ62,AF62,IF(AJ61=AJ63,AF63,""))),"")</f>
        <v/>
      </c>
      <c r="AU61" s="248" t="str">
        <f>IF(H59&gt;G59,1,"")</f>
        <v/>
      </c>
      <c r="AV61" s="249"/>
      <c r="AW61" s="248" t="str">
        <f>IF(G64&gt;H64,3,"")</f>
        <v/>
      </c>
      <c r="AX61" s="250" t="str">
        <f>IF(H61&gt;G61,4,"")</f>
        <v/>
      </c>
      <c r="AY61" s="248">
        <f>IF(COUNTIF(AL60:AL63,AL61)=3,IF(AZ61&gt;0,IF(OR(AND(AZ61=AZ60,BC61&gt;0),AND(AZ61=AZ62,BE61&gt;0),AND(AZ61=AZ63,BF61&gt;0)),AZ61+5,AZ61),0),0)</f>
        <v>0</v>
      </c>
      <c r="AZ61" s="283">
        <f>SUM(BC61:BF61)</f>
        <v>0</v>
      </c>
      <c r="BA61" s="284" t="str">
        <f>IF(COUNTIF(AJ60:AJ63,AJ61)=3,IF(AJ61=AJ60,AF60,AF62),"")</f>
        <v/>
      </c>
      <c r="BB61" s="284" t="str">
        <f>IF(COUNTIF(AJ60:AJ63,AJ61)=3,IF(AJ61=AJ63,AF63,AF62),"")</f>
        <v/>
      </c>
      <c r="BC61" s="284" t="str">
        <f>IF(COUNTIF(BA61:BB61,BC59)=1,1000*(H59-G59)+10*H59,"")</f>
        <v/>
      </c>
      <c r="BD61" s="285"/>
      <c r="BE61" s="284" t="str">
        <f>IF(COUNTIF(BA61:BB61,BE59)=1,1000*(G64-H64)+10*G64,"")</f>
        <v/>
      </c>
      <c r="BF61" s="286" t="str">
        <f>IF(COUNTIF(BA61:BB61,BF59)=1,1000*(H61-G61)+10*H61,"")</f>
        <v/>
      </c>
      <c r="BG61" s="305" t="str">
        <f>I59</f>
        <v>Cameroun</v>
      </c>
      <c r="BH61" s="306"/>
      <c r="BI61" s="251">
        <v>2.8</v>
      </c>
      <c r="BJ61" s="251">
        <v>8</v>
      </c>
      <c r="BK61" s="251">
        <v>50</v>
      </c>
      <c r="BL61" s="251">
        <v>100</v>
      </c>
      <c r="BM61" s="252">
        <v>200</v>
      </c>
      <c r="BN61" s="138"/>
      <c r="BO61" s="138"/>
      <c r="BP61" s="138"/>
    </row>
    <row r="62" spans="1:68" s="105" customFormat="1" ht="15.75" thickBot="1">
      <c r="A62" s="132"/>
      <c r="B62" s="68">
        <f t="shared" si="40"/>
        <v>0</v>
      </c>
      <c r="C62" s="68">
        <f t="shared" si="41"/>
        <v>0</v>
      </c>
      <c r="D62" s="68">
        <f t="shared" si="42"/>
        <v>0</v>
      </c>
      <c r="E62" s="68">
        <f t="shared" si="43"/>
        <v>0</v>
      </c>
      <c r="F62" s="222" t="str">
        <f>VLOOKUP(Q62,Grille!$B$6:$G$41,2,FALSE)</f>
        <v>Canada</v>
      </c>
      <c r="G62" s="201"/>
      <c r="H62" s="202"/>
      <c r="I62" s="222" t="str">
        <f>VLOOKUP(Q62,Grille!$B$6:$G$41,3,FALSE)</f>
        <v>Nouvelle Zélande</v>
      </c>
      <c r="J62" s="224">
        <f>VLOOKUP(Q62,Grille!$B$6:$G$41,4,FALSE)</f>
        <v>1</v>
      </c>
      <c r="K62" s="224">
        <f>VLOOKUP(Q62,Grille!$B$6:$G$41,5,FALSE)</f>
        <v>1</v>
      </c>
      <c r="L62" s="224">
        <f>VLOOKUP(Q62,Grille!$B$6:$G$41,6,FALSE)</f>
        <v>1</v>
      </c>
      <c r="M62" s="225">
        <f t="shared" si="44"/>
        <v>0</v>
      </c>
      <c r="N62" s="225">
        <f t="shared" si="45"/>
        <v>0</v>
      </c>
      <c r="O62" s="225">
        <f t="shared" si="46"/>
        <v>0</v>
      </c>
      <c r="P62" s="225">
        <f t="shared" si="47"/>
        <v>0</v>
      </c>
      <c r="Q62" s="226">
        <v>22</v>
      </c>
      <c r="R62" s="227">
        <v>3</v>
      </c>
      <c r="S62" s="228"/>
      <c r="T62" s="257">
        <v>3</v>
      </c>
      <c r="U62" s="258" t="str">
        <f>VLOOKUP(R62,AG60:AR63,2,FALSE)</f>
        <v>Nouvelle Zélande</v>
      </c>
      <c r="V62" s="257">
        <f>VLOOKUP(R62,AG60:AR63,6,FALSE)</f>
        <v>0</v>
      </c>
      <c r="W62" s="259">
        <f>VLOOKUP(R62,AG60:AR63,5,FALSE)</f>
        <v>0</v>
      </c>
      <c r="X62" s="259">
        <f>VLOOKUP(R62,AG60:AR63,7,FALSE)</f>
        <v>0</v>
      </c>
      <c r="Y62" s="259">
        <f>VLOOKUP(R62,AG60:AR63,8,FALSE)</f>
        <v>0</v>
      </c>
      <c r="Z62" s="259">
        <f>VLOOKUP(R62,AG60:AR63,9,FALSE)</f>
        <v>0</v>
      </c>
      <c r="AA62" s="259">
        <f>VLOOKUP(R62,AG60:AR63,10,FALSE)</f>
        <v>0</v>
      </c>
      <c r="AB62" s="259">
        <f>VLOOKUP(R62,AG60:AR63,11,FALSE)</f>
        <v>0</v>
      </c>
      <c r="AC62" s="260">
        <f>VLOOKUP(R62,AG60:AR63,12,FALSE)</f>
        <v>0</v>
      </c>
      <c r="AD62" s="232"/>
      <c r="AE62" s="232">
        <f t="shared" si="48"/>
        <v>-3</v>
      </c>
      <c r="AF62" s="245">
        <v>3</v>
      </c>
      <c r="AG62" s="246">
        <f>RANK(AE62,AE60:AE63)</f>
        <v>3</v>
      </c>
      <c r="AH62" s="246" t="str">
        <f>F60</f>
        <v>Nouvelle Zélande</v>
      </c>
      <c r="AI62" s="246">
        <f>AJ62+AS62+AY62</f>
        <v>0</v>
      </c>
      <c r="AJ62" s="246">
        <f t="shared" si="49"/>
        <v>0</v>
      </c>
      <c r="AK62" s="246">
        <f>B60+M61+M64</f>
        <v>0</v>
      </c>
      <c r="AL62" s="246">
        <f>(3*AM62)+AN62</f>
        <v>0</v>
      </c>
      <c r="AM62" s="246">
        <f>C60+N62+N64</f>
        <v>0</v>
      </c>
      <c r="AN62" s="246">
        <f>D60+O62+O64</f>
        <v>0</v>
      </c>
      <c r="AO62" s="246">
        <f>E60+P62+P64</f>
        <v>0</v>
      </c>
      <c r="AP62" s="246">
        <f>G60+H62+H64</f>
        <v>0</v>
      </c>
      <c r="AQ62" s="246">
        <f>H60+G62+G64</f>
        <v>0</v>
      </c>
      <c r="AR62" s="246">
        <f>AP62-AQ62</f>
        <v>0</v>
      </c>
      <c r="AS62" s="247">
        <f>IF(AND(AT62&lt;&gt;"",COUNTIF(AU62:AX62,AT62)=1),1000,0)</f>
        <v>0</v>
      </c>
      <c r="AT62" s="248" t="str">
        <f>IF(COUNTIF(AJ60:AJ63,AJ62)=2,IF(AJ62=AJ60,AF60,IF(AJ62=AJ61,AF61,IF(AJ62=AJ63,AF63,""))),"")</f>
        <v/>
      </c>
      <c r="AU62" s="248" t="str">
        <f>IF(H62&gt;G62,1,"")</f>
        <v/>
      </c>
      <c r="AV62" s="248" t="str">
        <f>IF(H64&gt;G64,2,"")</f>
        <v/>
      </c>
      <c r="AW62" s="249"/>
      <c r="AX62" s="250" t="str">
        <f>IF(G60&gt;H60,4,"")</f>
        <v/>
      </c>
      <c r="AY62" s="248">
        <f>IF(COUNTIF(AL60:AL63,AL62)=3,IF(AZ62&gt;0,IF(OR(AND(AZ62=AZ60,BC62&gt;0),AND(AZ62=AZ61,BD62&gt;0),AND(AZ62=AZ63,BF62&gt;0)),AZ62+5,AZ62),0),0)</f>
        <v>0</v>
      </c>
      <c r="AZ62" s="283">
        <f>SUM(BC62:BF62)</f>
        <v>0</v>
      </c>
      <c r="BA62" s="284" t="str">
        <f>IF(COUNTIF(AJ60:AJ63,AJ62)=3,IF(AJ62=AJ60,AF60,AF61),"")</f>
        <v/>
      </c>
      <c r="BB62" s="284" t="str">
        <f>IF(COUNTIF(AJ60:AJ63,AJ62)=3,IF(AJ62=AJ63,AF63,AF61),"")</f>
        <v/>
      </c>
      <c r="BC62" s="284" t="str">
        <f>IF(COUNTIF(BA62:BB62,BC59)=1,1000*(H62-G62)+10*H62,"")</f>
        <v/>
      </c>
      <c r="BD62" s="284" t="str">
        <f>IF(COUNTIF(BA62:BB62,BD59)=1,1000*(H64-G64)+10*H64,"")</f>
        <v/>
      </c>
      <c r="BE62" s="285"/>
      <c r="BF62" s="286" t="str">
        <f>IF(COUNTIF(BA62:BB62,BF59)=1,1000*(G60-H60)+10*G60,"")</f>
        <v/>
      </c>
      <c r="BG62" s="305" t="str">
        <f>F60</f>
        <v>Nouvelle Zélande</v>
      </c>
      <c r="BH62" s="306"/>
      <c r="BI62" s="251">
        <v>1.8</v>
      </c>
      <c r="BJ62" s="251">
        <v>5</v>
      </c>
      <c r="BK62" s="251">
        <v>10</v>
      </c>
      <c r="BL62" s="251">
        <v>30</v>
      </c>
      <c r="BM62" s="252">
        <v>50</v>
      </c>
      <c r="BN62" s="138"/>
      <c r="BO62" s="138"/>
      <c r="BP62" s="138"/>
    </row>
    <row r="63" spans="1:68" s="105" customFormat="1" ht="15.75" thickBot="1">
      <c r="A63" s="132"/>
      <c r="B63" s="68">
        <f t="shared" si="40"/>
        <v>0</v>
      </c>
      <c r="C63" s="68">
        <f t="shared" si="41"/>
        <v>0</v>
      </c>
      <c r="D63" s="68">
        <f t="shared" si="42"/>
        <v>0</v>
      </c>
      <c r="E63" s="68">
        <f t="shared" si="43"/>
        <v>0</v>
      </c>
      <c r="F63" s="222" t="str">
        <f>VLOOKUP(Q63,Grille!$B$6:$G$41,2,FALSE)</f>
        <v>Pays-Bas</v>
      </c>
      <c r="G63" s="201"/>
      <c r="H63" s="202"/>
      <c r="I63" s="222" t="str">
        <f>VLOOKUP(Q63,Grille!$B$6:$G$41,3,FALSE)</f>
        <v>Canada</v>
      </c>
      <c r="J63" s="224">
        <f>VLOOKUP(Q63,Grille!$B$6:$G$41,4,FALSE)</f>
        <v>1</v>
      </c>
      <c r="K63" s="224">
        <f>VLOOKUP(Q63,Grille!$B$6:$G$41,5,FALSE)</f>
        <v>1</v>
      </c>
      <c r="L63" s="224">
        <f>VLOOKUP(Q63,Grille!$B$6:$G$41,6,FALSE)</f>
        <v>1</v>
      </c>
      <c r="M63" s="225">
        <f t="shared" si="44"/>
        <v>0</v>
      </c>
      <c r="N63" s="225">
        <f t="shared" si="45"/>
        <v>0</v>
      </c>
      <c r="O63" s="225">
        <f t="shared" si="46"/>
        <v>0</v>
      </c>
      <c r="P63" s="225">
        <f t="shared" si="47"/>
        <v>0</v>
      </c>
      <c r="Q63" s="226">
        <v>33</v>
      </c>
      <c r="R63" s="227">
        <v>4</v>
      </c>
      <c r="S63" s="228"/>
      <c r="T63" s="261">
        <v>4</v>
      </c>
      <c r="U63" s="262" t="str">
        <f>VLOOKUP(R63,AG60:AR63,2,FALSE)</f>
        <v>Pays-Bas</v>
      </c>
      <c r="V63" s="261">
        <f>VLOOKUP(R63,AG60:AR63,6,FALSE)</f>
        <v>0</v>
      </c>
      <c r="W63" s="263">
        <f>VLOOKUP(R63,AG60:AR63,5,FALSE)</f>
        <v>0</v>
      </c>
      <c r="X63" s="263">
        <f>VLOOKUP(R63,AG60:AR63,7,FALSE)</f>
        <v>0</v>
      </c>
      <c r="Y63" s="263">
        <f>VLOOKUP(R63,AG60:AR63,8,FALSE)</f>
        <v>0</v>
      </c>
      <c r="Z63" s="263">
        <f>VLOOKUP(R63,AG60:AR63,9,FALSE)</f>
        <v>0</v>
      </c>
      <c r="AA63" s="263">
        <f>VLOOKUP(R63,AG60:AR63,10,FALSE)</f>
        <v>0</v>
      </c>
      <c r="AB63" s="263">
        <f>VLOOKUP(R63,AG60:AR63,11,FALSE)</f>
        <v>0</v>
      </c>
      <c r="AC63" s="264">
        <f>VLOOKUP(R63,AG60:AR63,12,FALSE)</f>
        <v>0</v>
      </c>
      <c r="AD63" s="232"/>
      <c r="AE63" s="232">
        <f t="shared" si="48"/>
        <v>-4</v>
      </c>
      <c r="AF63" s="265">
        <v>4</v>
      </c>
      <c r="AG63" s="266">
        <f>RANK(AE63,AE60:AE63)</f>
        <v>4</v>
      </c>
      <c r="AH63" s="266" t="str">
        <f>I60</f>
        <v>Pays-Bas</v>
      </c>
      <c r="AI63" s="266">
        <f>AJ63+AS63+AY63</f>
        <v>0</v>
      </c>
      <c r="AJ63" s="266">
        <f t="shared" si="49"/>
        <v>0</v>
      </c>
      <c r="AK63" s="266">
        <f>M60+B62+B63</f>
        <v>0</v>
      </c>
      <c r="AL63" s="266">
        <f>(3*AM63)+AN63</f>
        <v>0</v>
      </c>
      <c r="AM63" s="266">
        <f>N60+C61+C63</f>
        <v>0</v>
      </c>
      <c r="AN63" s="266">
        <f>O60+D61+D63</f>
        <v>0</v>
      </c>
      <c r="AO63" s="266">
        <f>P60+E61+E63</f>
        <v>0</v>
      </c>
      <c r="AP63" s="266">
        <f>H60+G61+G63</f>
        <v>0</v>
      </c>
      <c r="AQ63" s="266">
        <f>G60+H61+H63</f>
        <v>0</v>
      </c>
      <c r="AR63" s="266">
        <f>AP63-AQ63</f>
        <v>0</v>
      </c>
      <c r="AS63" s="267">
        <f>IF(AND(AT63&lt;&gt;"",COUNTIF(AU63:AX63,AT63)=1),1000,0)</f>
        <v>0</v>
      </c>
      <c r="AT63" s="268" t="str">
        <f>IF(COUNTIF(AJ60:AJ63,AJ63)=2,IF(AJ63=AJ60,AF60,IF(AJ63=AJ61,AF61,IF(AJ63=AJ62,AF62,""))),"")</f>
        <v/>
      </c>
      <c r="AU63" s="268" t="str">
        <f>IF(G63&gt;H63,1,"")</f>
        <v/>
      </c>
      <c r="AV63" s="268" t="str">
        <f>IF(G61&gt;H61,2,"")</f>
        <v/>
      </c>
      <c r="AW63" s="268" t="str">
        <f>IF(H60&gt;G60,3,"")</f>
        <v/>
      </c>
      <c r="AX63" s="269"/>
      <c r="AY63" s="270">
        <f>IF(COUNTIF(AL60:AL63,AL63)=3,IF(AZ63&gt;0,IF(OR(AND(AZ63=AZ60,BC63&gt;0),AND(AZ63=AZ61,BD63&gt;0),AND(AZ63=AZ62,BE63&gt;0)),AZ63+5,AZ63),0),0)</f>
        <v>0</v>
      </c>
      <c r="AZ63" s="287">
        <f>SUM(BC63:BF63)</f>
        <v>0</v>
      </c>
      <c r="BA63" s="288" t="str">
        <f>IF(COUNTIF(AJ60:AJ63,AJ63)=3,IF(AJ63=AJ60,AF60,AF61),"")</f>
        <v/>
      </c>
      <c r="BB63" s="288" t="str">
        <f>IF(COUNTIF(AJ60:AJ63,AJ63)=3,IF(AJ63=AJ62,AF62,AF61),"")</f>
        <v/>
      </c>
      <c r="BC63" s="288" t="str">
        <f>IF(COUNTIF(BA63:BB63,BC59)=1,1000*(G63-H63)+10*G63,"")</f>
        <v/>
      </c>
      <c r="BD63" s="288" t="str">
        <f>IF(COUNTIF(BA63:BB63,BD59)=1,1000*(G61-H61)+10*G61,"")</f>
        <v/>
      </c>
      <c r="BE63" s="288" t="str">
        <f>IF(COUNTIF(BA63:BB63,BE59)=1,1000*(H60-G60)+10*H60,"")</f>
        <v/>
      </c>
      <c r="BF63" s="289"/>
      <c r="BG63" s="305" t="str">
        <f>I60</f>
        <v>Pays-Bas</v>
      </c>
      <c r="BH63" s="306"/>
      <c r="BI63" s="251">
        <v>1.1000000000000001</v>
      </c>
      <c r="BJ63" s="251">
        <v>1.9</v>
      </c>
      <c r="BK63" s="251">
        <v>6</v>
      </c>
      <c r="BL63" s="251">
        <v>6.2</v>
      </c>
      <c r="BM63" s="252">
        <v>10</v>
      </c>
      <c r="BN63" s="138"/>
      <c r="BO63" s="138"/>
      <c r="BP63" s="138"/>
    </row>
    <row r="64" spans="1:68" s="105" customFormat="1" ht="15.75" thickBot="1">
      <c r="A64" s="132"/>
      <c r="B64" s="68">
        <f t="shared" si="40"/>
        <v>0</v>
      </c>
      <c r="C64" s="68">
        <f t="shared" si="41"/>
        <v>0</v>
      </c>
      <c r="D64" s="68">
        <f t="shared" si="42"/>
        <v>0</v>
      </c>
      <c r="E64" s="68">
        <f t="shared" si="43"/>
        <v>0</v>
      </c>
      <c r="F64" s="223" t="str">
        <f>VLOOKUP(Q64,Grille!$B$6:$G$41,2,FALSE)</f>
        <v>Cameroun</v>
      </c>
      <c r="G64" s="203"/>
      <c r="H64" s="204"/>
      <c r="I64" s="223" t="str">
        <f>VLOOKUP(Q64,Grille!$B$6:$G$41,3,FALSE)</f>
        <v>Nouvelle Zélande</v>
      </c>
      <c r="J64" s="224">
        <f>VLOOKUP(Q64,Grille!$B$6:$G$41,4,FALSE)</f>
        <v>1</v>
      </c>
      <c r="K64" s="224">
        <f>VLOOKUP(Q64,Grille!$B$6:$G$41,5,FALSE)</f>
        <v>1</v>
      </c>
      <c r="L64" s="224">
        <f>VLOOKUP(Q64,Grille!$B$6:$G$41,6,FALSE)</f>
        <v>1</v>
      </c>
      <c r="M64" s="225">
        <f t="shared" si="44"/>
        <v>0</v>
      </c>
      <c r="N64" s="225">
        <f t="shared" si="45"/>
        <v>0</v>
      </c>
      <c r="O64" s="225">
        <f t="shared" si="46"/>
        <v>0</v>
      </c>
      <c r="P64" s="225">
        <f t="shared" si="47"/>
        <v>0</v>
      </c>
      <c r="Q64" s="226">
        <v>34</v>
      </c>
      <c r="R64" s="225"/>
      <c r="S64" s="226"/>
      <c r="T64" s="271" t="str">
        <f>IF(AND(SUM(W60:W63)=12,COUNTIF(AI60:AI63,VLOOKUP(AH60,AH60:AI63,2,FALSE))&gt;1),CONCATENATE("Des nations sont ex-aequos. Classement final de ",AH60," : "),"")</f>
        <v/>
      </c>
      <c r="U64" s="271"/>
      <c r="V64" s="226"/>
      <c r="W64" s="226"/>
      <c r="X64" s="226"/>
      <c r="Y64" s="226"/>
      <c r="Z64" s="226"/>
      <c r="AA64" s="226"/>
      <c r="AB64" s="226"/>
      <c r="AC64" s="272"/>
      <c r="AD64" s="232"/>
      <c r="AE64" s="232"/>
      <c r="AF64" s="232"/>
      <c r="AG64" s="232"/>
      <c r="AH64" s="232"/>
      <c r="AI64" s="232"/>
      <c r="AJ64" s="232"/>
      <c r="AK64" s="232"/>
      <c r="AL64" s="232"/>
      <c r="AM64" s="232"/>
      <c r="AN64" s="232"/>
      <c r="AO64" s="232"/>
      <c r="AP64" s="232"/>
      <c r="AQ64" s="232"/>
      <c r="AR64" s="232"/>
      <c r="AS64" s="232"/>
      <c r="AT64" s="232"/>
      <c r="AU64" s="232"/>
      <c r="AV64" s="232"/>
      <c r="AW64" s="232"/>
      <c r="AX64" s="232"/>
      <c r="AY64" s="232"/>
      <c r="AZ64" s="209"/>
      <c r="BA64" s="209"/>
      <c r="BB64" s="209"/>
      <c r="BC64" s="209"/>
      <c r="BD64" s="209"/>
      <c r="BE64" s="209"/>
      <c r="BF64" s="209"/>
      <c r="BG64" s="209"/>
      <c r="BH64" s="209"/>
      <c r="BI64" s="209"/>
      <c r="BJ64" s="209"/>
      <c r="BK64" s="209"/>
      <c r="BL64" s="209"/>
      <c r="BM64" s="209"/>
      <c r="BN64" s="138"/>
      <c r="BO64" s="138"/>
      <c r="BP64" s="138"/>
    </row>
    <row r="65" spans="1:68">
      <c r="A65" s="132"/>
      <c r="B65" s="67"/>
      <c r="C65" s="67"/>
      <c r="D65" s="67"/>
      <c r="E65" s="67"/>
      <c r="F65" s="135"/>
      <c r="G65" s="136"/>
      <c r="H65" s="136"/>
      <c r="I65" s="135"/>
      <c r="J65" s="136"/>
      <c r="K65" s="136"/>
      <c r="L65" s="136"/>
      <c r="M65" s="126"/>
      <c r="N65" s="126"/>
      <c r="O65" s="126"/>
      <c r="P65" s="126"/>
      <c r="Q65" s="132"/>
      <c r="R65" s="128"/>
      <c r="S65" s="136"/>
      <c r="T65" s="198" t="str">
        <f>IF(AND(SUM(W60:W63)=12,COUNTIF(AI60:AI63,VLOOKUP(AH61,AH60:AI63,2,FALSE))&gt;1),CONCATENATE("Des nations sont ex-aequos. Classement final de ",AH61," : "),"")</f>
        <v/>
      </c>
      <c r="U65" s="137"/>
      <c r="V65" s="136"/>
      <c r="W65" s="136"/>
      <c r="X65" s="136"/>
      <c r="Y65" s="136"/>
      <c r="Z65" s="136"/>
      <c r="AA65" s="136"/>
      <c r="AB65" s="136"/>
      <c r="AC65" s="206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2"/>
      <c r="AX65" s="132"/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  <c r="BI65" s="132"/>
      <c r="BJ65" s="132"/>
      <c r="BK65" s="132"/>
      <c r="BL65" s="132"/>
      <c r="BM65" s="132"/>
      <c r="BN65" s="132"/>
      <c r="BO65" s="132"/>
      <c r="BP65" s="132"/>
    </row>
    <row r="66" spans="1:68">
      <c r="A66" s="132"/>
      <c r="B66" s="67"/>
      <c r="C66" s="67"/>
      <c r="D66" s="67"/>
      <c r="E66" s="67"/>
      <c r="F66" s="135"/>
      <c r="G66" s="136"/>
      <c r="H66" s="136"/>
      <c r="I66" s="135"/>
      <c r="J66" s="136"/>
      <c r="K66" s="136"/>
      <c r="L66" s="136"/>
      <c r="M66" s="126"/>
      <c r="N66" s="126"/>
      <c r="O66" s="126"/>
      <c r="P66" s="126"/>
      <c r="Q66" s="132"/>
      <c r="R66" s="128"/>
      <c r="S66" s="136"/>
      <c r="T66" s="198" t="str">
        <f>IF(AND(SUM(W60:W63)=12,COUNTIF(AI60:AI63,VLOOKUP(AH62,AH60:AI63,2,FALSE))&gt;1),CONCATENATE("Des nations sont ex-aequos. Classement final de ",AH62," : "),"")</f>
        <v/>
      </c>
      <c r="U66" s="137"/>
      <c r="V66" s="136"/>
      <c r="W66" s="136"/>
      <c r="X66" s="136"/>
      <c r="Y66" s="136"/>
      <c r="Z66" s="136"/>
      <c r="AA66" s="136"/>
      <c r="AB66" s="136"/>
      <c r="AC66" s="206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2"/>
      <c r="AR66" s="132"/>
      <c r="AS66" s="132"/>
      <c r="AT66" s="132"/>
      <c r="AU66" s="132"/>
      <c r="AV66" s="132"/>
      <c r="AW66" s="132"/>
      <c r="AX66" s="132"/>
      <c r="AY66" s="132"/>
      <c r="AZ66" s="132"/>
      <c r="BA66" s="132"/>
      <c r="BB66" s="132"/>
      <c r="BC66" s="132"/>
      <c r="BD66" s="132"/>
      <c r="BE66" s="132"/>
      <c r="BF66" s="132"/>
      <c r="BG66" s="132"/>
      <c r="BH66" s="132"/>
      <c r="BI66" s="132"/>
      <c r="BJ66" s="132"/>
      <c r="BK66" s="132"/>
      <c r="BL66" s="132"/>
      <c r="BM66" s="132"/>
      <c r="BN66" s="132"/>
      <c r="BO66" s="132"/>
      <c r="BP66" s="132"/>
    </row>
    <row r="67" spans="1:68">
      <c r="A67" s="132"/>
      <c r="B67" s="67"/>
      <c r="C67" s="67"/>
      <c r="D67" s="67"/>
      <c r="E67" s="67"/>
      <c r="F67" s="135"/>
      <c r="G67" s="136"/>
      <c r="H67" s="136"/>
      <c r="I67" s="135"/>
      <c r="J67" s="136"/>
      <c r="K67" s="136"/>
      <c r="L67" s="136"/>
      <c r="M67" s="126"/>
      <c r="N67" s="126"/>
      <c r="O67" s="126"/>
      <c r="P67" s="126"/>
      <c r="Q67" s="132"/>
      <c r="R67" s="128"/>
      <c r="S67" s="136"/>
      <c r="T67" s="198" t="str">
        <f>IF(AND(SUM(W60:W63)=12,COUNTIF(AI60:AI63,VLOOKUP(AH63,AH60:AI63,2,FALSE))&gt;1),CONCATENATE("Des nations sont ex-aequos. Classement final de ",AH63," : "),"")</f>
        <v/>
      </c>
      <c r="U67" s="137"/>
      <c r="V67" s="136"/>
      <c r="W67" s="136"/>
      <c r="X67" s="136"/>
      <c r="Y67" s="136"/>
      <c r="Z67" s="136"/>
      <c r="AA67" s="136"/>
      <c r="AB67" s="136"/>
      <c r="AC67" s="206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2"/>
      <c r="AR67" s="132"/>
      <c r="AS67" s="132"/>
      <c r="AT67" s="132"/>
      <c r="AU67" s="132"/>
      <c r="AV67" s="132"/>
      <c r="AW67" s="132"/>
      <c r="AX67" s="132"/>
      <c r="AY67" s="132"/>
      <c r="AZ67" s="132"/>
      <c r="BA67" s="132"/>
      <c r="BB67" s="132"/>
      <c r="BC67" s="132"/>
      <c r="BD67" s="132"/>
      <c r="BE67" s="132"/>
      <c r="BF67" s="132"/>
      <c r="BG67" s="132"/>
      <c r="BH67" s="132"/>
      <c r="BI67" s="132"/>
      <c r="BJ67" s="132"/>
      <c r="BK67" s="132"/>
      <c r="BL67" s="132"/>
      <c r="BM67" s="132"/>
      <c r="BN67" s="132"/>
      <c r="BO67" s="132"/>
      <c r="BP67" s="132"/>
    </row>
    <row r="68" spans="1:68">
      <c r="A68" s="132"/>
      <c r="B68" s="67"/>
      <c r="C68" s="67"/>
      <c r="D68" s="67"/>
      <c r="E68" s="67"/>
      <c r="F68" s="300" t="s">
        <v>40</v>
      </c>
      <c r="G68" s="300"/>
      <c r="H68" s="300"/>
      <c r="I68" s="300"/>
      <c r="J68" s="300" t="s">
        <v>52</v>
      </c>
      <c r="K68" s="300"/>
      <c r="L68" s="300"/>
      <c r="M68" s="69"/>
      <c r="N68" s="69"/>
      <c r="O68" s="69"/>
      <c r="P68" s="67"/>
      <c r="Q68" s="132"/>
      <c r="R68" s="68"/>
      <c r="S68" s="136"/>
      <c r="T68" s="198"/>
      <c r="U68" s="137"/>
      <c r="V68" s="136"/>
      <c r="W68" s="136"/>
      <c r="X68" s="136"/>
      <c r="Y68" s="136"/>
      <c r="Z68" s="136"/>
      <c r="AA68" s="136"/>
      <c r="AB68" s="136"/>
      <c r="AC68" s="136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2"/>
      <c r="AY68" s="132"/>
      <c r="AZ68" s="132"/>
      <c r="BA68" s="132"/>
      <c r="BB68" s="132"/>
      <c r="BC68" s="132"/>
      <c r="BD68" s="132"/>
      <c r="BE68" s="132"/>
      <c r="BF68" s="132"/>
      <c r="BG68" s="132"/>
      <c r="BH68" s="132"/>
      <c r="BI68" s="132"/>
      <c r="BJ68" s="132"/>
      <c r="BK68" s="132"/>
      <c r="BL68" s="132"/>
      <c r="BM68" s="132"/>
      <c r="BN68" s="132"/>
      <c r="BO68" s="132"/>
      <c r="BP68" s="132"/>
    </row>
    <row r="69" spans="1:68" ht="4.5" customHeight="1" thickBot="1">
      <c r="A69" s="132"/>
      <c r="B69" s="67"/>
      <c r="C69" s="67"/>
      <c r="D69" s="67"/>
      <c r="E69" s="67"/>
      <c r="F69" s="301"/>
      <c r="G69" s="301"/>
      <c r="H69" s="301"/>
      <c r="I69" s="301"/>
      <c r="J69" s="197"/>
      <c r="K69" s="197"/>
      <c r="L69" s="197"/>
      <c r="M69" s="70"/>
      <c r="N69" s="70"/>
      <c r="O69" s="70"/>
      <c r="P69" s="67"/>
      <c r="Q69" s="132"/>
      <c r="R69" s="68"/>
      <c r="S69" s="136"/>
      <c r="T69" s="136"/>
      <c r="U69" s="137"/>
      <c r="V69" s="136"/>
      <c r="W69" s="136"/>
      <c r="X69" s="136"/>
      <c r="Y69" s="136"/>
      <c r="Z69" s="136"/>
      <c r="AA69" s="136"/>
      <c r="AB69" s="136"/>
      <c r="AC69" s="136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2"/>
      <c r="AR69" s="132"/>
      <c r="AS69" s="132"/>
      <c r="AT69" s="132"/>
      <c r="AU69" s="132"/>
      <c r="AV69" s="132"/>
      <c r="AW69" s="132"/>
      <c r="AX69" s="132"/>
      <c r="AY69" s="132"/>
      <c r="AZ69" s="132"/>
      <c r="BA69" s="132"/>
      <c r="BB69" s="132"/>
      <c r="BC69" s="132"/>
      <c r="BD69" s="132"/>
      <c r="BE69" s="132"/>
      <c r="BF69" s="132"/>
      <c r="BG69" s="132"/>
      <c r="BH69" s="132"/>
      <c r="BI69" s="132"/>
      <c r="BJ69" s="132"/>
      <c r="BK69" s="132"/>
      <c r="BL69" s="132"/>
      <c r="BM69" s="132"/>
      <c r="BN69" s="132"/>
      <c r="BO69" s="132"/>
      <c r="BP69" s="132"/>
    </row>
    <row r="70" spans="1:68" s="105" customFormat="1" ht="15.75" thickBot="1">
      <c r="A70" s="132"/>
      <c r="B70" s="68">
        <f t="shared" ref="B70:B75" si="50">IF(AND(G70&lt;&gt;"",H70&lt;&gt;""),1,0)</f>
        <v>0</v>
      </c>
      <c r="C70" s="68">
        <f t="shared" ref="C70:C75" si="51">IF(AND(G70&gt;H70,G70&lt;&gt;"",H70&lt;&gt;""),1,0)</f>
        <v>0</v>
      </c>
      <c r="D70" s="68">
        <f t="shared" ref="D70:D75" si="52">IF(AND(G70=H70,G70&lt;&gt;"",H70&lt;&gt;""),1,0)</f>
        <v>0</v>
      </c>
      <c r="E70" s="68">
        <f t="shared" ref="E70:E75" si="53">IF(AND(G70&lt;H70,G70&lt;&gt;"",H70&lt;&gt;""),1,0)</f>
        <v>0</v>
      </c>
      <c r="F70" s="221" t="str">
        <f>VLOOKUP(Q70,Grille!$B$6:$G$41,2,FALSE)</f>
        <v>Etats-Unis</v>
      </c>
      <c r="G70" s="199"/>
      <c r="H70" s="200"/>
      <c r="I70" s="221" t="str">
        <f>VLOOKUP(Q70,Grille!$B$6:$G$41,3,FALSE)</f>
        <v>Thaïlande</v>
      </c>
      <c r="J70" s="224">
        <f>VLOOKUP(Q70,Grille!$B$6:$G$41,4,FALSE)</f>
        <v>1</v>
      </c>
      <c r="K70" s="224">
        <f>VLOOKUP(Q70,Grille!$B$6:$G$41,5,FALSE)</f>
        <v>12</v>
      </c>
      <c r="L70" s="224">
        <f>VLOOKUP(Q70,Grille!$B$6:$G$41,6,FALSE)</f>
        <v>55</v>
      </c>
      <c r="M70" s="225">
        <f t="shared" ref="M70:M75" si="54">IF(AND(G70&lt;&gt;"",H70&lt;&gt;""),1,0)</f>
        <v>0</v>
      </c>
      <c r="N70" s="225">
        <f t="shared" ref="N70:N75" si="55">IF(AND(G70&lt;H70,G70&lt;&gt;"",H70&lt;&gt;""),1,0)</f>
        <v>0</v>
      </c>
      <c r="O70" s="225">
        <f t="shared" ref="O70:O75" si="56">IF(AND(G70=H70,G70&lt;&gt;"",H70&lt;&gt;""),1,0)</f>
        <v>0</v>
      </c>
      <c r="P70" s="225">
        <f t="shared" ref="P70:P75" si="57">IF(AND(G70&gt;H70,G70&lt;&gt;"",H70&lt;&gt;""),1,0)</f>
        <v>0</v>
      </c>
      <c r="Q70" s="226">
        <v>12</v>
      </c>
      <c r="R70" s="227"/>
      <c r="S70" s="228"/>
      <c r="T70" s="228"/>
      <c r="U70" s="229"/>
      <c r="V70" s="230" t="s">
        <v>21</v>
      </c>
      <c r="W70" s="231" t="s">
        <v>22</v>
      </c>
      <c r="X70" s="231" t="s">
        <v>6</v>
      </c>
      <c r="Y70" s="231" t="s">
        <v>4</v>
      </c>
      <c r="Z70" s="231" t="s">
        <v>23</v>
      </c>
      <c r="AA70" s="231" t="s">
        <v>24</v>
      </c>
      <c r="AB70" s="231" t="s">
        <v>25</v>
      </c>
      <c r="AC70" s="282" t="s">
        <v>26</v>
      </c>
      <c r="AD70" s="232"/>
      <c r="AE70" s="232"/>
      <c r="AF70" s="233"/>
      <c r="AG70" s="234" t="s">
        <v>27</v>
      </c>
      <c r="AH70" s="234"/>
      <c r="AI70" s="234" t="s">
        <v>28</v>
      </c>
      <c r="AJ70" s="234"/>
      <c r="AK70" s="234" t="s">
        <v>22</v>
      </c>
      <c r="AL70" s="234" t="s">
        <v>21</v>
      </c>
      <c r="AM70" s="234" t="s">
        <v>6</v>
      </c>
      <c r="AN70" s="234" t="s">
        <v>4</v>
      </c>
      <c r="AO70" s="234" t="s">
        <v>23</v>
      </c>
      <c r="AP70" s="234" t="s">
        <v>24</v>
      </c>
      <c r="AQ70" s="234" t="s">
        <v>25</v>
      </c>
      <c r="AR70" s="234" t="s">
        <v>26</v>
      </c>
      <c r="AS70" s="235" t="s">
        <v>35</v>
      </c>
      <c r="AT70" s="236" t="s">
        <v>36</v>
      </c>
      <c r="AU70" s="236">
        <v>1</v>
      </c>
      <c r="AV70" s="236">
        <v>2</v>
      </c>
      <c r="AW70" s="236">
        <v>3</v>
      </c>
      <c r="AX70" s="237">
        <v>4</v>
      </c>
      <c r="AY70" s="236" t="s">
        <v>35</v>
      </c>
      <c r="AZ70" s="238" t="s">
        <v>77</v>
      </c>
      <c r="BA70" s="239" t="s">
        <v>37</v>
      </c>
      <c r="BB70" s="239" t="s">
        <v>38</v>
      </c>
      <c r="BC70" s="239">
        <v>1</v>
      </c>
      <c r="BD70" s="239">
        <v>2</v>
      </c>
      <c r="BE70" s="239">
        <v>3</v>
      </c>
      <c r="BF70" s="240">
        <v>4</v>
      </c>
      <c r="BG70" s="302" t="s">
        <v>297</v>
      </c>
      <c r="BH70" s="303"/>
      <c r="BI70" s="241" t="s">
        <v>50</v>
      </c>
      <c r="BJ70" s="241" t="s">
        <v>0</v>
      </c>
      <c r="BK70" s="241" t="s">
        <v>1</v>
      </c>
      <c r="BL70" s="241" t="s">
        <v>2</v>
      </c>
      <c r="BM70" s="242" t="s">
        <v>3</v>
      </c>
      <c r="BN70" s="138"/>
      <c r="BO70" s="138"/>
      <c r="BP70" s="138"/>
    </row>
    <row r="71" spans="1:68" s="105" customFormat="1" ht="15.75" thickBot="1">
      <c r="A71" s="132"/>
      <c r="B71" s="68">
        <f t="shared" si="50"/>
        <v>0</v>
      </c>
      <c r="C71" s="68">
        <f t="shared" si="51"/>
        <v>0</v>
      </c>
      <c r="D71" s="68">
        <f t="shared" si="52"/>
        <v>0</v>
      </c>
      <c r="E71" s="68">
        <f t="shared" si="53"/>
        <v>0</v>
      </c>
      <c r="F71" s="222" t="str">
        <f>VLOOKUP(Q71,Grille!$B$6:$G$41,2,FALSE)</f>
        <v>Chili</v>
      </c>
      <c r="G71" s="201"/>
      <c r="H71" s="202"/>
      <c r="I71" s="222" t="str">
        <f>VLOOKUP(Q71,Grille!$B$6:$G$41,3,FALSE)</f>
        <v>Suède</v>
      </c>
      <c r="J71" s="224">
        <f>VLOOKUP(Q71,Grille!$B$6:$G$41,4,FALSE)</f>
        <v>8.5</v>
      </c>
      <c r="K71" s="224">
        <f>VLOOKUP(Q71,Grille!$B$6:$G$41,5,FALSE)</f>
        <v>5.0999999999999996</v>
      </c>
      <c r="L71" s="224">
        <f>VLOOKUP(Q71,Grille!$B$6:$G$41,6,FALSE)</f>
        <v>1.1000000000000001</v>
      </c>
      <c r="M71" s="225">
        <f t="shared" si="54"/>
        <v>0</v>
      </c>
      <c r="N71" s="225">
        <f t="shared" si="55"/>
        <v>0</v>
      </c>
      <c r="O71" s="225">
        <f t="shared" si="56"/>
        <v>0</v>
      </c>
      <c r="P71" s="225">
        <f t="shared" si="57"/>
        <v>0</v>
      </c>
      <c r="Q71" s="226">
        <v>11</v>
      </c>
      <c r="R71" s="227">
        <v>1</v>
      </c>
      <c r="S71" s="228"/>
      <c r="T71" s="230">
        <v>1</v>
      </c>
      <c r="U71" s="243" t="str">
        <f>VLOOKUP(R71,AG71:AR74,2,FALSE)</f>
        <v>Etats-Unis</v>
      </c>
      <c r="V71" s="230">
        <f>VLOOKUP(R71,AG71:AR74,6,FALSE)</f>
        <v>0</v>
      </c>
      <c r="W71" s="231">
        <f>VLOOKUP(R71,AG71:AR74,5,FALSE)</f>
        <v>0</v>
      </c>
      <c r="X71" s="231">
        <f>VLOOKUP(R71,AG71:AR74,7,FALSE)</f>
        <v>0</v>
      </c>
      <c r="Y71" s="231">
        <f>VLOOKUP(R71,AG71:AR74,8,FALSE)</f>
        <v>0</v>
      </c>
      <c r="Z71" s="231">
        <f>VLOOKUP(R71,AG71:AR74,9,FALSE)</f>
        <v>0</v>
      </c>
      <c r="AA71" s="231">
        <f>VLOOKUP(R71,AG71:AR74,10,FALSE)</f>
        <v>0</v>
      </c>
      <c r="AB71" s="231">
        <f>VLOOKUP(R71,AG71:AR74,11,FALSE)</f>
        <v>0</v>
      </c>
      <c r="AC71" s="244">
        <f>VLOOKUP(R71,AG71:AR74,12,FALSE)</f>
        <v>0</v>
      </c>
      <c r="AD71" s="232"/>
      <c r="AE71" s="232">
        <f>AJ71+AS71+AY71-AF71-(IF(AND(AC75&gt;0,AC75&lt;5),AC75*10,0))</f>
        <v>-1</v>
      </c>
      <c r="AF71" s="245">
        <v>1</v>
      </c>
      <c r="AG71" s="246">
        <f>RANK(AE71,AE71:AE74)</f>
        <v>1</v>
      </c>
      <c r="AH71" s="246" t="str">
        <f>F70</f>
        <v>Etats-Unis</v>
      </c>
      <c r="AI71" s="246">
        <f>AJ71+AS71+AY71</f>
        <v>0</v>
      </c>
      <c r="AJ71" s="246">
        <f>(AL71*100000000)+(AR71*1000000)+(AP71*10000)</f>
        <v>0</v>
      </c>
      <c r="AK71" s="246">
        <f>B70+B72+M74</f>
        <v>0</v>
      </c>
      <c r="AL71" s="246">
        <f>(3*AM71)+AN71</f>
        <v>0</v>
      </c>
      <c r="AM71" s="246">
        <f>C70+C73+N74</f>
        <v>0</v>
      </c>
      <c r="AN71" s="246">
        <f>D70+D73+O74</f>
        <v>0</v>
      </c>
      <c r="AO71" s="246">
        <f>E70+E73+P74</f>
        <v>0</v>
      </c>
      <c r="AP71" s="246">
        <f>G70+G73+H74</f>
        <v>0</v>
      </c>
      <c r="AQ71" s="246">
        <f>H70+H73+G74</f>
        <v>0</v>
      </c>
      <c r="AR71" s="246">
        <f>AP71-AQ71</f>
        <v>0</v>
      </c>
      <c r="AS71" s="247">
        <f>IF(AND(AT71&lt;&gt;"",COUNTIF(AU71:AX71,AT71)=1),1000,0)</f>
        <v>0</v>
      </c>
      <c r="AT71" s="248" t="str">
        <f>IF(COUNTIF(AJ71:AJ74,AJ71)=2,IF(AJ71=AJ72,AF72,IF(AJ71=AJ73,AF73,IF(AJ71=AJ74,AF74,""))),"")</f>
        <v/>
      </c>
      <c r="AU71" s="249"/>
      <c r="AV71" s="248" t="str">
        <f>IF(G70&gt;H70,2,"")</f>
        <v/>
      </c>
      <c r="AW71" s="248" t="str">
        <f>IF(G73&gt;H73,3,"")</f>
        <v/>
      </c>
      <c r="AX71" s="250" t="str">
        <f>IF(H74&gt;G74,4,"")</f>
        <v/>
      </c>
      <c r="AY71" s="248">
        <f>IF(COUNTIF(AJ71:AJ74,AJ71)=3,IF(AZ71&gt;0,IF(OR(AND(AZ71=AZ72,BD71&gt;0),AND(AZ71=AZ73,BE71&gt;0),AND(AZ71=AZ74,BF71&gt;0)),AZ71+5,AZ71),0),0)</f>
        <v>0</v>
      </c>
      <c r="AZ71" s="283">
        <f>SUM(BC71:BF71)</f>
        <v>0</v>
      </c>
      <c r="BA71" s="284" t="str">
        <f>IF(COUNTIF(AJ71:AJ74,AJ71)=3,IF(AJ71=AJ72,AF72,AF73),"")</f>
        <v/>
      </c>
      <c r="BB71" s="284" t="str">
        <f>IF(COUNTIF(AJ71:AJ74,AJ71)=3,IF(AJ71=AJ74,AF74,AF73),"")</f>
        <v/>
      </c>
      <c r="BC71" s="285"/>
      <c r="BD71" s="284" t="str">
        <f>IF(COUNTIF(BA71:BB71,BD70)=1,1000*(G70-H70)+10*G70,"")</f>
        <v/>
      </c>
      <c r="BE71" s="284" t="str">
        <f>IF(COUNTIF(BA71:BB71,BE70)=1,1000*(G73-H73)+10*G73,"")</f>
        <v/>
      </c>
      <c r="BF71" s="286" t="str">
        <f>IF(COUNTIF(BA71:BB71,BF70)=1,1000*(H74-G74)+10*H74,"")</f>
        <v/>
      </c>
      <c r="BG71" s="305" t="str">
        <f>F70</f>
        <v>Etats-Unis</v>
      </c>
      <c r="BH71" s="306"/>
      <c r="BI71" s="251">
        <v>1</v>
      </c>
      <c r="BJ71" s="251">
        <v>1.3</v>
      </c>
      <c r="BK71" s="251">
        <v>1.8</v>
      </c>
      <c r="BL71" s="251">
        <v>2.4</v>
      </c>
      <c r="BM71" s="252">
        <v>3.2</v>
      </c>
      <c r="BN71" s="138"/>
      <c r="BO71" s="138"/>
      <c r="BP71" s="138"/>
    </row>
    <row r="72" spans="1:68" s="105" customFormat="1" ht="15.75" thickBot="1">
      <c r="A72" s="132"/>
      <c r="B72" s="68">
        <f t="shared" si="50"/>
        <v>0</v>
      </c>
      <c r="C72" s="68">
        <f t="shared" si="51"/>
        <v>0</v>
      </c>
      <c r="D72" s="68">
        <f t="shared" si="52"/>
        <v>0</v>
      </c>
      <c r="E72" s="68">
        <f t="shared" si="53"/>
        <v>0</v>
      </c>
      <c r="F72" s="222" t="str">
        <f>VLOOKUP(Q72,Grille!$B$6:$G$41,2,FALSE)</f>
        <v>Suède</v>
      </c>
      <c r="G72" s="201"/>
      <c r="H72" s="202"/>
      <c r="I72" s="222" t="str">
        <f>VLOOKUP(Q72,Grille!$B$6:$G$41,3,FALSE)</f>
        <v>Thaïlande</v>
      </c>
      <c r="J72" s="224">
        <f>VLOOKUP(Q72,Grille!$B$6:$G$41,4,FALSE)</f>
        <v>1</v>
      </c>
      <c r="K72" s="224">
        <f>VLOOKUP(Q72,Grille!$B$6:$G$41,5,FALSE)</f>
        <v>1</v>
      </c>
      <c r="L72" s="224">
        <f>VLOOKUP(Q72,Grille!$B$6:$G$41,6,FALSE)</f>
        <v>1</v>
      </c>
      <c r="M72" s="225">
        <f t="shared" si="54"/>
        <v>0</v>
      </c>
      <c r="N72" s="225">
        <f t="shared" si="55"/>
        <v>0</v>
      </c>
      <c r="O72" s="225">
        <f t="shared" si="56"/>
        <v>0</v>
      </c>
      <c r="P72" s="225">
        <f t="shared" si="57"/>
        <v>0</v>
      </c>
      <c r="Q72" s="226">
        <v>23</v>
      </c>
      <c r="R72" s="227">
        <v>2</v>
      </c>
      <c r="S72" s="228"/>
      <c r="T72" s="253">
        <v>2</v>
      </c>
      <c r="U72" s="254" t="str">
        <f>VLOOKUP(R72,AG71:AR74,2,FALSE)</f>
        <v>Thaïlande</v>
      </c>
      <c r="V72" s="253">
        <f>VLOOKUP(R72,AG71:AR74,6,FALSE)</f>
        <v>0</v>
      </c>
      <c r="W72" s="255">
        <f>VLOOKUP(R72,AG71:AR74,5,FALSE)</f>
        <v>0</v>
      </c>
      <c r="X72" s="255">
        <f>VLOOKUP(R72,AG71:AR74,7,FALSE)</f>
        <v>0</v>
      </c>
      <c r="Y72" s="255">
        <f>VLOOKUP(R72,AG71:AR74,8,FALSE)</f>
        <v>0</v>
      </c>
      <c r="Z72" s="255">
        <f>VLOOKUP(R72,AG71:AR74,9,FALSE)</f>
        <v>0</v>
      </c>
      <c r="AA72" s="255">
        <f>VLOOKUP(R72,AG71:AR74,10,FALSE)</f>
        <v>0</v>
      </c>
      <c r="AB72" s="255">
        <f>VLOOKUP(R72,AG71:AR74,11,FALSE)</f>
        <v>0</v>
      </c>
      <c r="AC72" s="256">
        <f>VLOOKUP(R72,AG71:AR74,12,FALSE)</f>
        <v>0</v>
      </c>
      <c r="AD72" s="232"/>
      <c r="AE72" s="232">
        <f t="shared" ref="AE72:AE74" si="58">AJ72+AS72+AY72-AF72-(IF(AND(AC76&gt;0,AC76&lt;5),AC76*10,0))</f>
        <v>-2</v>
      </c>
      <c r="AF72" s="245">
        <v>2</v>
      </c>
      <c r="AG72" s="246">
        <f>RANK(AE72,AE71:AE74)</f>
        <v>2</v>
      </c>
      <c r="AH72" s="246" t="str">
        <f>I70</f>
        <v>Thaïlande</v>
      </c>
      <c r="AI72" s="246">
        <f>AJ72+AS72+AY72</f>
        <v>0</v>
      </c>
      <c r="AJ72" s="246">
        <f t="shared" ref="AJ72:AJ74" si="59">(AL72*100000000)+(AR72*1000000)+(AP72*10000)</f>
        <v>0</v>
      </c>
      <c r="AK72" s="246">
        <f>M70+M73+B75</f>
        <v>0</v>
      </c>
      <c r="AL72" s="246">
        <f>(3*AM72)+AN72</f>
        <v>0</v>
      </c>
      <c r="AM72" s="246">
        <f>N70+N72+C75</f>
        <v>0</v>
      </c>
      <c r="AN72" s="246">
        <f>O70+O72+D75</f>
        <v>0</v>
      </c>
      <c r="AO72" s="246">
        <f>P70+P72+E75</f>
        <v>0</v>
      </c>
      <c r="AP72" s="246">
        <f>H70+H72+G75</f>
        <v>0</v>
      </c>
      <c r="AQ72" s="246">
        <f>G70+G72+H75</f>
        <v>0</v>
      </c>
      <c r="AR72" s="246">
        <f>AP72-AQ72</f>
        <v>0</v>
      </c>
      <c r="AS72" s="247">
        <f>IF(AND(AT72&lt;&gt;"",COUNTIF(AU72:AX72,AT72)=1),1000,0)</f>
        <v>0</v>
      </c>
      <c r="AT72" s="248" t="str">
        <f>IF(COUNTIF(AJ71:AJ74,AJ72)=2,IF(AJ72=AJ71,AF71,IF(AJ72=AJ73,AF73,IF(AJ72=AJ74,AF74,""))),"")</f>
        <v/>
      </c>
      <c r="AU72" s="248" t="str">
        <f>IF(H70&gt;G70,1,"")</f>
        <v/>
      </c>
      <c r="AV72" s="249"/>
      <c r="AW72" s="248" t="str">
        <f>IF(G75&gt;H75,3,"")</f>
        <v/>
      </c>
      <c r="AX72" s="250" t="str">
        <f>IF(H72&gt;G72,4,"")</f>
        <v/>
      </c>
      <c r="AY72" s="248">
        <f>IF(COUNTIF(AL71:AL74,AL72)=3,IF(AZ72&gt;0,IF(OR(AND(AZ72=AZ71,BC72&gt;0),AND(AZ72=AZ73,BE72&gt;0),AND(AZ72=AZ74,BF72&gt;0)),AZ72+5,AZ72),0),0)</f>
        <v>0</v>
      </c>
      <c r="AZ72" s="283">
        <f>SUM(BC72:BF72)</f>
        <v>0</v>
      </c>
      <c r="BA72" s="284" t="str">
        <f>IF(COUNTIF(AJ71:AJ74,AJ72)=3,IF(AJ72=AJ71,AF71,AF73),"")</f>
        <v/>
      </c>
      <c r="BB72" s="284" t="str">
        <f>IF(COUNTIF(AJ71:AJ74,AJ72)=3,IF(AJ72=AJ74,AF74,AF73),"")</f>
        <v/>
      </c>
      <c r="BC72" s="284" t="str">
        <f>IF(COUNTIF(BA72:BB72,BC70)=1,1000*(H70-G70)+10*H70,"")</f>
        <v/>
      </c>
      <c r="BD72" s="285"/>
      <c r="BE72" s="284" t="str">
        <f>IF(COUNTIF(BA72:BB72,BE70)=1,1000*(G75-H75)+10*G75,"")</f>
        <v/>
      </c>
      <c r="BF72" s="286" t="str">
        <f>IF(COUNTIF(BA72:BB72,BF70)=1,1000*(H72-G72)+10*H72,"")</f>
        <v/>
      </c>
      <c r="BG72" s="305" t="str">
        <f>I70</f>
        <v>Thaïlande</v>
      </c>
      <c r="BH72" s="306"/>
      <c r="BI72" s="251">
        <v>3</v>
      </c>
      <c r="BJ72" s="251">
        <v>10</v>
      </c>
      <c r="BK72" s="251">
        <v>60</v>
      </c>
      <c r="BL72" s="251">
        <v>120</v>
      </c>
      <c r="BM72" s="252">
        <v>250</v>
      </c>
      <c r="BN72" s="138"/>
      <c r="BO72" s="138"/>
      <c r="BP72" s="138"/>
    </row>
    <row r="73" spans="1:68" s="105" customFormat="1" ht="15.75" thickBot="1">
      <c r="A73" s="132"/>
      <c r="B73" s="68">
        <f t="shared" si="50"/>
        <v>0</v>
      </c>
      <c r="C73" s="68">
        <f t="shared" si="51"/>
        <v>0</v>
      </c>
      <c r="D73" s="68">
        <f t="shared" si="52"/>
        <v>0</v>
      </c>
      <c r="E73" s="68">
        <f t="shared" si="53"/>
        <v>0</v>
      </c>
      <c r="F73" s="222" t="str">
        <f>VLOOKUP(Q73,Grille!$B$6:$G$41,2,FALSE)</f>
        <v>Etats-Unis</v>
      </c>
      <c r="G73" s="201"/>
      <c r="H73" s="202"/>
      <c r="I73" s="222" t="str">
        <f>VLOOKUP(Q73,Grille!$B$6:$G$41,3,FALSE)</f>
        <v>Chili</v>
      </c>
      <c r="J73" s="224">
        <f>VLOOKUP(Q73,Grille!$B$6:$G$41,4,FALSE)</f>
        <v>1</v>
      </c>
      <c r="K73" s="224">
        <f>VLOOKUP(Q73,Grille!$B$6:$G$41,5,FALSE)</f>
        <v>1</v>
      </c>
      <c r="L73" s="224">
        <f>VLOOKUP(Q73,Grille!$B$6:$G$41,6,FALSE)</f>
        <v>1</v>
      </c>
      <c r="M73" s="225">
        <f t="shared" si="54"/>
        <v>0</v>
      </c>
      <c r="N73" s="225">
        <f t="shared" si="55"/>
        <v>0</v>
      </c>
      <c r="O73" s="225">
        <f t="shared" si="56"/>
        <v>0</v>
      </c>
      <c r="P73" s="225">
        <f t="shared" si="57"/>
        <v>0</v>
      </c>
      <c r="Q73" s="226">
        <v>24</v>
      </c>
      <c r="R73" s="227">
        <v>3</v>
      </c>
      <c r="S73" s="228"/>
      <c r="T73" s="257">
        <v>3</v>
      </c>
      <c r="U73" s="258" t="str">
        <f>VLOOKUP(R73,AG71:AR74,2,FALSE)</f>
        <v>Chili</v>
      </c>
      <c r="V73" s="257">
        <f>VLOOKUP(R73,AG71:AR74,6,FALSE)</f>
        <v>0</v>
      </c>
      <c r="W73" s="259">
        <f>VLOOKUP(R73,AG71:AR74,5,FALSE)</f>
        <v>0</v>
      </c>
      <c r="X73" s="259">
        <f>VLOOKUP(R73,AG71:AR74,7,FALSE)</f>
        <v>0</v>
      </c>
      <c r="Y73" s="259">
        <f>VLOOKUP(R73,AG71:AR74,8,FALSE)</f>
        <v>0</v>
      </c>
      <c r="Z73" s="259">
        <f>VLOOKUP(R73,AG71:AR74,9,FALSE)</f>
        <v>0</v>
      </c>
      <c r="AA73" s="259">
        <f>VLOOKUP(R73,AG71:AR74,10,FALSE)</f>
        <v>0</v>
      </c>
      <c r="AB73" s="259">
        <f>VLOOKUP(R73,AG71:AR74,11,FALSE)</f>
        <v>0</v>
      </c>
      <c r="AC73" s="260">
        <f>VLOOKUP(R73,AG71:AR74,12,FALSE)</f>
        <v>0</v>
      </c>
      <c r="AD73" s="232"/>
      <c r="AE73" s="232">
        <f t="shared" si="58"/>
        <v>-3</v>
      </c>
      <c r="AF73" s="245">
        <v>3</v>
      </c>
      <c r="AG73" s="246">
        <f>RANK(AE73,AE71:AE74)</f>
        <v>3</v>
      </c>
      <c r="AH73" s="246" t="str">
        <f>F71</f>
        <v>Chili</v>
      </c>
      <c r="AI73" s="246">
        <f>AJ73+AS73+AY73</f>
        <v>0</v>
      </c>
      <c r="AJ73" s="246">
        <f t="shared" si="59"/>
        <v>0</v>
      </c>
      <c r="AK73" s="246">
        <f>B71+M72+M75</f>
        <v>0</v>
      </c>
      <c r="AL73" s="246">
        <f>(3*AM73)+AN73</f>
        <v>0</v>
      </c>
      <c r="AM73" s="246">
        <f>C71+N73+N75</f>
        <v>0</v>
      </c>
      <c r="AN73" s="246">
        <f>D71+O73+O75</f>
        <v>0</v>
      </c>
      <c r="AO73" s="246">
        <f>E71+P73+P75</f>
        <v>0</v>
      </c>
      <c r="AP73" s="246">
        <f>G71+H73+H75</f>
        <v>0</v>
      </c>
      <c r="AQ73" s="246">
        <f>H71+G73+G75</f>
        <v>0</v>
      </c>
      <c r="AR73" s="246">
        <f>AP73-AQ73</f>
        <v>0</v>
      </c>
      <c r="AS73" s="247">
        <f>IF(AND(AT73&lt;&gt;"",COUNTIF(AU73:AX73,AT73)=1),1000,0)</f>
        <v>0</v>
      </c>
      <c r="AT73" s="248" t="str">
        <f>IF(COUNTIF(AJ71:AJ74,AJ73)=2,IF(AJ73=AJ71,AF71,IF(AJ73=AJ72,AF72,IF(AJ73=AJ74,AF74,""))),"")</f>
        <v/>
      </c>
      <c r="AU73" s="248" t="str">
        <f>IF(H73&gt;G73,1,"")</f>
        <v/>
      </c>
      <c r="AV73" s="248" t="str">
        <f>IF(H75&gt;G75,2,"")</f>
        <v/>
      </c>
      <c r="AW73" s="249"/>
      <c r="AX73" s="250" t="str">
        <f>IF(G71&gt;H71,4,"")</f>
        <v/>
      </c>
      <c r="AY73" s="248">
        <f>IF(COUNTIF(AL71:AL74,AL73)=3,IF(AZ73&gt;0,IF(OR(AND(AZ73=AZ71,BC73&gt;0),AND(AZ73=AZ72,BD73&gt;0),AND(AZ73=AZ74,BF73&gt;0)),AZ73+5,AZ73),0),0)</f>
        <v>0</v>
      </c>
      <c r="AZ73" s="283">
        <f>SUM(BC73:BF73)</f>
        <v>0</v>
      </c>
      <c r="BA73" s="284" t="str">
        <f>IF(COUNTIF(AJ71:AJ74,AJ73)=3,IF(AJ73=AJ71,AF71,AF72),"")</f>
        <v/>
      </c>
      <c r="BB73" s="284" t="str">
        <f>IF(COUNTIF(AJ71:AJ74,AJ73)=3,IF(AJ73=AJ74,AF74,AF72),"")</f>
        <v/>
      </c>
      <c r="BC73" s="284" t="str">
        <f>IF(COUNTIF(BA73:BB73,BC70)=1,1000*(H73-G73)+10*H73,"")</f>
        <v/>
      </c>
      <c r="BD73" s="284" t="str">
        <f>IF(COUNTIF(BA73:BB73,BD70)=1,1000*(H75-G75)+10*H75,"")</f>
        <v/>
      </c>
      <c r="BE73" s="285"/>
      <c r="BF73" s="286" t="str">
        <f>IF(COUNTIF(BA73:BB73,BF70)=1,1000*(G71-H71)+10*G71,"")</f>
        <v/>
      </c>
      <c r="BG73" s="305" t="str">
        <f>F71</f>
        <v>Chili</v>
      </c>
      <c r="BH73" s="306"/>
      <c r="BI73" s="251">
        <v>2.2000000000000002</v>
      </c>
      <c r="BJ73" s="251">
        <v>6</v>
      </c>
      <c r="BK73" s="251">
        <v>20</v>
      </c>
      <c r="BL73" s="251">
        <v>50</v>
      </c>
      <c r="BM73" s="252">
        <v>100</v>
      </c>
      <c r="BN73" s="138"/>
      <c r="BO73" s="138"/>
      <c r="BP73" s="138"/>
    </row>
    <row r="74" spans="1:68" s="105" customFormat="1" ht="15.75" thickBot="1">
      <c r="A74" s="132"/>
      <c r="B74" s="68">
        <f t="shared" si="50"/>
        <v>0</v>
      </c>
      <c r="C74" s="68">
        <f t="shared" si="51"/>
        <v>0</v>
      </c>
      <c r="D74" s="68">
        <f t="shared" si="52"/>
        <v>0</v>
      </c>
      <c r="E74" s="68">
        <f t="shared" si="53"/>
        <v>0</v>
      </c>
      <c r="F74" s="222" t="str">
        <f>VLOOKUP(Q74,Grille!$B$6:$G$41,2,FALSE)</f>
        <v>Suède</v>
      </c>
      <c r="G74" s="201"/>
      <c r="H74" s="202"/>
      <c r="I74" s="222" t="str">
        <f>VLOOKUP(Q74,Grille!$B$6:$G$41,3,FALSE)</f>
        <v>Etats-Unis</v>
      </c>
      <c r="J74" s="224">
        <f>VLOOKUP(Q74,Grille!$B$6:$G$41,4,FALSE)</f>
        <v>1</v>
      </c>
      <c r="K74" s="224">
        <f>VLOOKUP(Q74,Grille!$B$6:$G$41,5,FALSE)</f>
        <v>1</v>
      </c>
      <c r="L74" s="224">
        <f>VLOOKUP(Q74,Grille!$B$6:$G$41,6,FALSE)</f>
        <v>1</v>
      </c>
      <c r="M74" s="225">
        <f t="shared" si="54"/>
        <v>0</v>
      </c>
      <c r="N74" s="225">
        <f t="shared" si="55"/>
        <v>0</v>
      </c>
      <c r="O74" s="225">
        <f t="shared" si="56"/>
        <v>0</v>
      </c>
      <c r="P74" s="225">
        <f t="shared" si="57"/>
        <v>0</v>
      </c>
      <c r="Q74" s="226">
        <v>35</v>
      </c>
      <c r="R74" s="227">
        <v>4</v>
      </c>
      <c r="S74" s="228"/>
      <c r="T74" s="261">
        <v>4</v>
      </c>
      <c r="U74" s="262" t="str">
        <f>VLOOKUP(R74,AG71:AR74,2,FALSE)</f>
        <v>Suède</v>
      </c>
      <c r="V74" s="261">
        <f>VLOOKUP(R74,AG71:AR74,6,FALSE)</f>
        <v>0</v>
      </c>
      <c r="W74" s="263">
        <f>VLOOKUP(R74,AG71:AR74,5,FALSE)</f>
        <v>0</v>
      </c>
      <c r="X74" s="263">
        <f>VLOOKUP(R74,AG71:AR74,7,FALSE)</f>
        <v>0</v>
      </c>
      <c r="Y74" s="263">
        <f>VLOOKUP(R74,AG71:AR74,8,FALSE)</f>
        <v>0</v>
      </c>
      <c r="Z74" s="263">
        <f>VLOOKUP(R74,AG71:AR74,9,FALSE)</f>
        <v>0</v>
      </c>
      <c r="AA74" s="263">
        <f>VLOOKUP(R74,AG71:AR74,10,FALSE)</f>
        <v>0</v>
      </c>
      <c r="AB74" s="263">
        <f>VLOOKUP(R74,AG71:AR74,11,FALSE)</f>
        <v>0</v>
      </c>
      <c r="AC74" s="264">
        <f>VLOOKUP(R74,AG71:AR74,12,FALSE)</f>
        <v>0</v>
      </c>
      <c r="AD74" s="232"/>
      <c r="AE74" s="232">
        <f t="shared" si="58"/>
        <v>-4</v>
      </c>
      <c r="AF74" s="265">
        <v>4</v>
      </c>
      <c r="AG74" s="266">
        <f>RANK(AE74,AE71:AE74)</f>
        <v>4</v>
      </c>
      <c r="AH74" s="266" t="str">
        <f>I71</f>
        <v>Suède</v>
      </c>
      <c r="AI74" s="266">
        <f>AJ74+AS74+AY74</f>
        <v>0</v>
      </c>
      <c r="AJ74" s="266">
        <f t="shared" si="59"/>
        <v>0</v>
      </c>
      <c r="AK74" s="266">
        <f>M71+B73+B74</f>
        <v>0</v>
      </c>
      <c r="AL74" s="266">
        <f>(3*AM74)+AN74</f>
        <v>0</v>
      </c>
      <c r="AM74" s="266">
        <f>N71+C72+C74</f>
        <v>0</v>
      </c>
      <c r="AN74" s="266">
        <f>O71+D72+D74</f>
        <v>0</v>
      </c>
      <c r="AO74" s="266">
        <f>P71+E72+E74</f>
        <v>0</v>
      </c>
      <c r="AP74" s="266">
        <f>H71+G72+G74</f>
        <v>0</v>
      </c>
      <c r="AQ74" s="266">
        <f>G71+H72+H74</f>
        <v>0</v>
      </c>
      <c r="AR74" s="266">
        <f>AP74-AQ74</f>
        <v>0</v>
      </c>
      <c r="AS74" s="267">
        <f>IF(AND(AT74&lt;&gt;"",COUNTIF(AU74:AX74,AT74)=1),1000,0)</f>
        <v>0</v>
      </c>
      <c r="AT74" s="268" t="str">
        <f>IF(COUNTIF(AJ71:AJ74,AJ74)=2,IF(AJ74=AJ71,AF71,IF(AJ74=AJ72,AF72,IF(AJ74=AJ73,AF73,""))),"")</f>
        <v/>
      </c>
      <c r="AU74" s="268" t="str">
        <f>IF(G74&gt;H74,1,"")</f>
        <v/>
      </c>
      <c r="AV74" s="268" t="str">
        <f>IF(G72&gt;H72,2,"")</f>
        <v/>
      </c>
      <c r="AW74" s="268" t="str">
        <f>IF(H71&gt;G71,3,"")</f>
        <v/>
      </c>
      <c r="AX74" s="269"/>
      <c r="AY74" s="270">
        <f>IF(COUNTIF(AL71:AL74,AL74)=3,IF(AZ74&gt;0,IF(OR(AND(AZ74=AZ71,BC74&gt;0),AND(AZ74=AZ72,BD74&gt;0),AND(AZ74=AZ73,BE74&gt;0)),AZ74+5,AZ74),0),0)</f>
        <v>0</v>
      </c>
      <c r="AZ74" s="287">
        <f>SUM(BC74:BF74)</f>
        <v>0</v>
      </c>
      <c r="BA74" s="288" t="str">
        <f>IF(COUNTIF(AJ71:AJ74,AJ74)=3,IF(AJ74=AJ71,AF71,AF72),"")</f>
        <v/>
      </c>
      <c r="BB74" s="288" t="str">
        <f>IF(COUNTIF(AJ71:AJ74,AJ74)=3,IF(AJ74=AJ73,AF73,AF72),"")</f>
        <v/>
      </c>
      <c r="BC74" s="288" t="str">
        <f>IF(COUNTIF(BA74:BB74,BC70)=1,1000*(G74-H74)+10*G74,"")</f>
        <v/>
      </c>
      <c r="BD74" s="288" t="str">
        <f>IF(COUNTIF(BA74:BB74,BD70)=1,1000*(G72-H72)+10*G72,"")</f>
        <v/>
      </c>
      <c r="BE74" s="288" t="str">
        <f>IF(COUNTIF(BA74:BB74,BE70)=1,1000*(H71-G71)+10*H71,"")</f>
        <v/>
      </c>
      <c r="BF74" s="289"/>
      <c r="BG74" s="305" t="str">
        <f>I71</f>
        <v>Suède</v>
      </c>
      <c r="BH74" s="306"/>
      <c r="BI74" s="251">
        <v>1.2</v>
      </c>
      <c r="BJ74" s="251">
        <v>2.2000000000000002</v>
      </c>
      <c r="BK74" s="251">
        <v>4.5</v>
      </c>
      <c r="BL74" s="251">
        <v>9</v>
      </c>
      <c r="BM74" s="252">
        <v>16</v>
      </c>
      <c r="BN74" s="138"/>
      <c r="BO74" s="138"/>
      <c r="BP74" s="138"/>
    </row>
    <row r="75" spans="1:68" s="105" customFormat="1" ht="15.75" thickBot="1">
      <c r="A75" s="132"/>
      <c r="B75" s="68">
        <f t="shared" si="50"/>
        <v>0</v>
      </c>
      <c r="C75" s="68">
        <f t="shared" si="51"/>
        <v>0</v>
      </c>
      <c r="D75" s="68">
        <f t="shared" si="52"/>
        <v>0</v>
      </c>
      <c r="E75" s="68">
        <f t="shared" si="53"/>
        <v>0</v>
      </c>
      <c r="F75" s="223" t="str">
        <f>VLOOKUP(Q75,Grille!$B$6:$G$41,2,FALSE)</f>
        <v>Thaïlande</v>
      </c>
      <c r="G75" s="203"/>
      <c r="H75" s="204"/>
      <c r="I75" s="223" t="str">
        <f>VLOOKUP(Q75,Grille!$B$6:$G$41,3,FALSE)</f>
        <v>Chili</v>
      </c>
      <c r="J75" s="224">
        <f>VLOOKUP(Q75,Grille!$B$6:$G$41,4,FALSE)</f>
        <v>1</v>
      </c>
      <c r="K75" s="224">
        <f>VLOOKUP(Q75,Grille!$B$6:$G$41,5,FALSE)</f>
        <v>1</v>
      </c>
      <c r="L75" s="224">
        <f>VLOOKUP(Q75,Grille!$B$6:$G$41,6,FALSE)</f>
        <v>1</v>
      </c>
      <c r="M75" s="225">
        <f t="shared" si="54"/>
        <v>0</v>
      </c>
      <c r="N75" s="225">
        <f t="shared" si="55"/>
        <v>0</v>
      </c>
      <c r="O75" s="225">
        <f t="shared" si="56"/>
        <v>0</v>
      </c>
      <c r="P75" s="225">
        <f t="shared" si="57"/>
        <v>0</v>
      </c>
      <c r="Q75" s="226">
        <v>36</v>
      </c>
      <c r="R75" s="225"/>
      <c r="S75" s="226"/>
      <c r="T75" s="271" t="str">
        <f>IF(AND(SUM(W71:W74)=12,COUNTIF(AI71:AI74,VLOOKUP(AH71,AH71:AI74,2,FALSE))&gt;1),CONCATENATE("Des nations sont ex-aequos. Classement final de ",AH71," : "),"")</f>
        <v/>
      </c>
      <c r="U75" s="271"/>
      <c r="V75" s="226"/>
      <c r="W75" s="226"/>
      <c r="X75" s="226"/>
      <c r="Y75" s="226"/>
      <c r="Z75" s="226"/>
      <c r="AA75" s="226"/>
      <c r="AB75" s="226"/>
      <c r="AC75" s="272"/>
      <c r="AD75" s="232"/>
      <c r="AE75" s="232"/>
      <c r="AF75" s="232"/>
      <c r="AG75" s="232"/>
      <c r="AH75" s="232"/>
      <c r="AI75" s="232"/>
      <c r="AJ75" s="232"/>
      <c r="AK75" s="232"/>
      <c r="AL75" s="232"/>
      <c r="AM75" s="232"/>
      <c r="AN75" s="232"/>
      <c r="AO75" s="232"/>
      <c r="AP75" s="232"/>
      <c r="AQ75" s="232"/>
      <c r="AR75" s="232"/>
      <c r="AS75" s="232"/>
      <c r="AT75" s="232"/>
      <c r="AU75" s="232"/>
      <c r="AV75" s="232"/>
      <c r="AW75" s="232"/>
      <c r="AX75" s="232"/>
      <c r="AY75" s="232"/>
      <c r="AZ75" s="209"/>
      <c r="BA75" s="209"/>
      <c r="BB75" s="209"/>
      <c r="BC75" s="209"/>
      <c r="BD75" s="209"/>
      <c r="BE75" s="209"/>
      <c r="BF75" s="209"/>
      <c r="BG75" s="209"/>
      <c r="BH75" s="209"/>
      <c r="BI75" s="209"/>
      <c r="BJ75" s="209"/>
      <c r="BK75" s="209"/>
      <c r="BL75" s="209"/>
      <c r="BM75" s="209"/>
      <c r="BN75" s="138"/>
      <c r="BO75" s="138"/>
      <c r="BP75" s="138"/>
    </row>
    <row r="76" spans="1:68">
      <c r="A76" s="132"/>
      <c r="B76" s="67"/>
      <c r="C76" s="67"/>
      <c r="D76" s="67"/>
      <c r="E76" s="67"/>
      <c r="F76" s="135"/>
      <c r="G76" s="136"/>
      <c r="H76" s="136"/>
      <c r="I76" s="135"/>
      <c r="J76" s="136"/>
      <c r="K76" s="136"/>
      <c r="L76" s="136"/>
      <c r="M76" s="126"/>
      <c r="N76" s="126"/>
      <c r="O76" s="126"/>
      <c r="P76" s="126"/>
      <c r="Q76" s="132"/>
      <c r="R76" s="128"/>
      <c r="S76" s="136"/>
      <c r="T76" s="198" t="str">
        <f>IF(AND(SUM(W71:W74)=12,COUNTIF(AI71:AI74,VLOOKUP(AH72,AH71:AI74,2,FALSE))&gt;1),CONCATENATE("Des nations sont ex-aequos. Classement final de ",AH72," : "),"")</f>
        <v/>
      </c>
      <c r="U76" s="137"/>
      <c r="V76" s="136"/>
      <c r="W76" s="136"/>
      <c r="X76" s="136"/>
      <c r="Y76" s="136"/>
      <c r="Z76" s="136"/>
      <c r="AA76" s="136"/>
      <c r="AB76" s="136"/>
      <c r="AC76" s="206"/>
      <c r="AD76" s="132"/>
      <c r="AE76" s="132"/>
      <c r="AF76" s="132"/>
      <c r="AG76" s="132"/>
      <c r="AH76" s="132"/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2"/>
      <c r="AV76" s="132"/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  <c r="BI76" s="132"/>
      <c r="BJ76" s="132"/>
      <c r="BK76" s="132"/>
      <c r="BL76" s="132"/>
      <c r="BM76" s="132"/>
      <c r="BN76" s="132"/>
      <c r="BO76" s="132"/>
      <c r="BP76" s="132"/>
    </row>
    <row r="77" spans="1:68">
      <c r="A77" s="132"/>
      <c r="B77" s="67"/>
      <c r="C77" s="67"/>
      <c r="D77" s="67"/>
      <c r="E77" s="67"/>
      <c r="F77" s="135"/>
      <c r="G77" s="136"/>
      <c r="H77" s="136"/>
      <c r="I77" s="135"/>
      <c r="J77" s="136"/>
      <c r="K77" s="136"/>
      <c r="L77" s="136"/>
      <c r="M77" s="126"/>
      <c r="N77" s="126"/>
      <c r="O77" s="126"/>
      <c r="P77" s="126"/>
      <c r="Q77" s="132"/>
      <c r="R77" s="128"/>
      <c r="S77" s="136"/>
      <c r="T77" s="198" t="str">
        <f>IF(AND(SUM(W71:W74)=12,COUNTIF(AI71:AI74,VLOOKUP(AH73,AH71:AI74,2,FALSE))&gt;1),CONCATENATE("Des nations sont ex-aequos. Classement final de ",AH73," : "),"")</f>
        <v/>
      </c>
      <c r="U77" s="137"/>
      <c r="V77" s="136"/>
      <c r="W77" s="136"/>
      <c r="X77" s="136"/>
      <c r="Y77" s="136"/>
      <c r="Z77" s="136"/>
      <c r="AA77" s="136"/>
      <c r="AB77" s="136"/>
      <c r="AC77" s="206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2"/>
      <c r="AR77" s="132"/>
      <c r="AS77" s="132"/>
      <c r="AT77" s="132"/>
      <c r="AU77" s="132"/>
      <c r="AV77" s="132"/>
      <c r="AW77" s="132"/>
      <c r="AX77" s="132"/>
      <c r="AY77" s="132"/>
      <c r="AZ77" s="132"/>
      <c r="BA77" s="132"/>
      <c r="BB77" s="132"/>
      <c r="BC77" s="132"/>
      <c r="BD77" s="132"/>
      <c r="BE77" s="132"/>
      <c r="BF77" s="132"/>
      <c r="BG77" s="132"/>
      <c r="BH77" s="132"/>
      <c r="BI77" s="132"/>
      <c r="BJ77" s="132"/>
      <c r="BK77" s="132"/>
      <c r="BL77" s="132"/>
      <c r="BM77" s="132"/>
      <c r="BN77" s="132"/>
      <c r="BO77" s="132"/>
      <c r="BP77" s="132"/>
    </row>
    <row r="78" spans="1:68">
      <c r="A78" s="132"/>
      <c r="B78" s="67"/>
      <c r="C78" s="67"/>
      <c r="D78" s="67"/>
      <c r="E78" s="67"/>
      <c r="F78" s="135"/>
      <c r="G78" s="136"/>
      <c r="H78" s="136"/>
      <c r="I78" s="135"/>
      <c r="J78" s="136"/>
      <c r="K78" s="136"/>
      <c r="L78" s="136"/>
      <c r="M78" s="126"/>
      <c r="N78" s="126"/>
      <c r="O78" s="126"/>
      <c r="P78" s="126"/>
      <c r="Q78" s="132"/>
      <c r="R78" s="128"/>
      <c r="S78" s="136"/>
      <c r="T78" s="198" t="str">
        <f>IF(AND(SUM(W71:W74)=12,COUNTIF(AI71:AI74,VLOOKUP(AH74,AH71:AI74,2,FALSE))&gt;1),CONCATENATE("Des nations sont ex-aequos. Classement final de ",AH74," : "),"")</f>
        <v/>
      </c>
      <c r="U78" s="137"/>
      <c r="V78" s="136"/>
      <c r="W78" s="136"/>
      <c r="X78" s="136"/>
      <c r="Y78" s="136"/>
      <c r="Z78" s="136"/>
      <c r="AA78" s="136"/>
      <c r="AB78" s="136"/>
      <c r="AC78" s="206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2"/>
      <c r="AR78" s="132"/>
      <c r="AS78" s="132"/>
      <c r="AT78" s="132"/>
      <c r="AU78" s="132"/>
      <c r="AV78" s="132"/>
      <c r="AW78" s="132"/>
      <c r="AX78" s="132"/>
      <c r="AY78" s="132"/>
      <c r="AZ78" s="132"/>
      <c r="BA78" s="132"/>
      <c r="BB78" s="132"/>
      <c r="BC78" s="132"/>
      <c r="BD78" s="132"/>
      <c r="BE78" s="132"/>
      <c r="BF78" s="132"/>
      <c r="BG78" s="132"/>
      <c r="BH78" s="132"/>
      <c r="BI78" s="132"/>
      <c r="BJ78" s="132"/>
      <c r="BK78" s="132"/>
      <c r="BL78" s="132"/>
      <c r="BM78" s="132"/>
      <c r="BN78" s="132"/>
      <c r="BO78" s="132"/>
      <c r="BP78" s="132"/>
    </row>
    <row r="79" spans="1:68">
      <c r="A79" s="132"/>
      <c r="B79" s="67"/>
      <c r="C79" s="67"/>
      <c r="D79" s="67"/>
      <c r="E79" s="67"/>
      <c r="F79" s="135"/>
      <c r="G79" s="136"/>
      <c r="H79" s="136"/>
      <c r="I79" s="135"/>
      <c r="J79" s="136"/>
      <c r="K79" s="136"/>
      <c r="L79" s="136"/>
      <c r="M79" s="67"/>
      <c r="N79" s="67"/>
      <c r="O79" s="67"/>
      <c r="P79" s="67"/>
      <c r="Q79" s="132"/>
      <c r="R79" s="128"/>
      <c r="S79" s="136"/>
      <c r="T79" s="198"/>
      <c r="U79" s="137"/>
      <c r="V79" s="136"/>
      <c r="W79" s="136"/>
      <c r="X79" s="136"/>
      <c r="Y79" s="136"/>
      <c r="Z79" s="136"/>
      <c r="AA79" s="136"/>
      <c r="AB79" s="136"/>
      <c r="AC79" s="136"/>
      <c r="AD79" s="132"/>
      <c r="AE79" s="132"/>
      <c r="AF79" s="132"/>
      <c r="AG79" s="132"/>
      <c r="AH79" s="132"/>
      <c r="AI79" s="132"/>
      <c r="AJ79" s="132"/>
      <c r="AK79" s="132"/>
      <c r="AL79" s="132"/>
      <c r="AM79" s="132"/>
      <c r="AN79" s="132"/>
      <c r="AO79" s="132"/>
      <c r="AP79" s="132"/>
      <c r="AQ79" s="132"/>
      <c r="AR79" s="132"/>
      <c r="AS79" s="132"/>
      <c r="AT79" s="132"/>
      <c r="AU79" s="132"/>
      <c r="AV79" s="132"/>
      <c r="AW79" s="132"/>
      <c r="AX79" s="132"/>
      <c r="AY79" s="132"/>
      <c r="AZ79" s="132"/>
      <c r="BA79" s="132"/>
      <c r="BB79" s="132"/>
      <c r="BC79" s="132"/>
      <c r="BD79" s="132"/>
      <c r="BE79" s="132"/>
      <c r="BF79" s="132"/>
      <c r="BG79" s="132"/>
      <c r="BH79" s="132"/>
      <c r="BI79" s="132"/>
      <c r="BJ79" s="132"/>
      <c r="BK79" s="132"/>
      <c r="BL79" s="132"/>
      <c r="BM79" s="132"/>
      <c r="BN79" s="132"/>
      <c r="BO79" s="132"/>
      <c r="BP79" s="132"/>
    </row>
    <row r="80" spans="1:68">
      <c r="A80" s="132"/>
      <c r="B80" s="67"/>
      <c r="C80" s="67"/>
      <c r="D80" s="67"/>
      <c r="E80" s="67"/>
      <c r="F80" s="135"/>
      <c r="G80" s="136"/>
      <c r="H80" s="136"/>
      <c r="I80" s="135"/>
      <c r="J80" s="136"/>
      <c r="K80" s="136"/>
      <c r="L80" s="136"/>
      <c r="M80" s="67"/>
      <c r="N80" s="67"/>
      <c r="O80" s="67"/>
      <c r="P80" s="67"/>
      <c r="Q80" s="132"/>
      <c r="R80" s="128"/>
      <c r="S80" s="136"/>
      <c r="T80" s="136"/>
      <c r="U80" s="137"/>
      <c r="V80" s="136"/>
      <c r="W80" s="136"/>
      <c r="X80" s="136"/>
      <c r="Y80" s="136"/>
      <c r="Z80" s="136"/>
      <c r="AA80" s="136"/>
      <c r="AB80" s="136"/>
      <c r="AC80" s="136"/>
      <c r="AD80" s="132"/>
      <c r="AE80" s="132"/>
      <c r="AF80" s="132"/>
      <c r="AG80" s="132"/>
      <c r="AH80" s="132"/>
      <c r="AI80" s="132"/>
      <c r="AJ80" s="132"/>
      <c r="AK80" s="132"/>
      <c r="AL80" s="132"/>
      <c r="AM80" s="132"/>
      <c r="AN80" s="132"/>
      <c r="AO80" s="132"/>
      <c r="AP80" s="132"/>
      <c r="AQ80" s="132"/>
      <c r="AR80" s="132"/>
      <c r="AS80" s="132"/>
      <c r="AT80" s="132"/>
      <c r="AU80" s="132"/>
      <c r="AV80" s="132"/>
      <c r="AW80" s="132"/>
      <c r="AX80" s="132"/>
      <c r="AY80" s="132"/>
      <c r="AZ80" s="132"/>
      <c r="BA80" s="132"/>
      <c r="BB80" s="132"/>
      <c r="BC80" s="132"/>
      <c r="BD80" s="132"/>
      <c r="BE80" s="132"/>
      <c r="BF80" s="132"/>
      <c r="BG80" s="132"/>
      <c r="BH80" s="132"/>
      <c r="BI80" s="132"/>
      <c r="BJ80" s="132"/>
      <c r="BK80" s="132"/>
      <c r="BL80" s="132"/>
      <c r="BM80" s="132"/>
      <c r="BN80" s="132"/>
      <c r="BO80" s="132"/>
      <c r="BP80" s="132"/>
    </row>
    <row r="81" spans="1:68" ht="15.75" thickBot="1">
      <c r="A81" s="132"/>
      <c r="B81" s="132"/>
      <c r="C81" s="132"/>
      <c r="D81" s="132"/>
      <c r="E81" s="132"/>
      <c r="F81" s="135"/>
      <c r="G81" s="136"/>
      <c r="H81" s="136"/>
      <c r="I81" s="135"/>
      <c r="J81" s="136"/>
      <c r="K81" s="136"/>
      <c r="L81" s="136"/>
      <c r="M81" s="132"/>
      <c r="N81" s="132"/>
      <c r="O81" s="132"/>
      <c r="P81" s="132"/>
      <c r="Q81" s="132"/>
      <c r="R81" s="136"/>
      <c r="S81" s="136"/>
      <c r="T81" s="136"/>
      <c r="U81" s="137"/>
      <c r="V81" s="136"/>
      <c r="W81" s="136"/>
      <c r="X81" s="136"/>
      <c r="Y81" s="136"/>
      <c r="Z81" s="136"/>
      <c r="AA81" s="136"/>
      <c r="AB81" s="136"/>
      <c r="AC81" s="136"/>
      <c r="AD81" s="132"/>
      <c r="AE81" s="132"/>
      <c r="AF81" s="132"/>
      <c r="AG81" s="132"/>
      <c r="AH81" s="132"/>
      <c r="AI81" s="132"/>
      <c r="AJ81" s="132"/>
      <c r="AK81" s="132"/>
      <c r="AL81" s="132"/>
      <c r="AM81" s="132"/>
      <c r="AN81" s="132"/>
      <c r="AO81" s="132"/>
      <c r="AP81" s="132"/>
      <c r="AQ81" s="132"/>
      <c r="AR81" s="132"/>
      <c r="AS81" s="132"/>
      <c r="AT81" s="132"/>
      <c r="AU81" s="132"/>
      <c r="AV81" s="132"/>
      <c r="AW81" s="132"/>
      <c r="AX81" s="132"/>
      <c r="AY81" s="132"/>
      <c r="AZ81" s="132"/>
      <c r="BA81" s="132"/>
      <c r="BB81" s="132"/>
      <c r="BC81" s="132"/>
      <c r="BD81" s="132"/>
      <c r="BE81" s="132"/>
      <c r="BF81" s="132"/>
      <c r="BG81" s="132"/>
      <c r="BH81" s="132"/>
      <c r="BI81" s="132"/>
      <c r="BJ81" s="132"/>
      <c r="BK81" s="132"/>
      <c r="BL81" s="132"/>
      <c r="BM81" s="132"/>
      <c r="BN81" s="132"/>
      <c r="BO81" s="132"/>
      <c r="BP81" s="132"/>
    </row>
    <row r="82" spans="1:68" ht="15.75" thickBot="1">
      <c r="A82" s="132"/>
      <c r="B82" s="132"/>
      <c r="C82" s="132"/>
      <c r="D82" s="132"/>
      <c r="E82" s="132"/>
      <c r="F82" s="135"/>
      <c r="G82" s="136"/>
      <c r="H82" s="136"/>
      <c r="I82" s="135"/>
      <c r="J82" s="136"/>
      <c r="K82" s="136"/>
      <c r="L82" s="136"/>
      <c r="M82" s="132"/>
      <c r="N82" s="132"/>
      <c r="O82" s="132"/>
      <c r="P82" s="132"/>
      <c r="Q82" s="132"/>
      <c r="R82" s="136"/>
      <c r="S82" s="136"/>
      <c r="T82" s="302" t="s">
        <v>192</v>
      </c>
      <c r="U82" s="303"/>
      <c r="V82" s="303"/>
      <c r="W82" s="303"/>
      <c r="X82" s="303"/>
      <c r="Y82" s="303"/>
      <c r="Z82" s="303"/>
      <c r="AA82" s="303"/>
      <c r="AB82" s="303"/>
      <c r="AC82" s="304"/>
      <c r="AD82" s="172"/>
      <c r="AE82" s="172"/>
      <c r="AF82" s="17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  <c r="AZ82" s="132"/>
      <c r="BA82" s="132"/>
      <c r="BB82" s="132"/>
      <c r="BC82" s="132"/>
      <c r="BD82" s="132"/>
      <c r="BE82" s="132"/>
      <c r="BF82" s="132"/>
      <c r="BG82" s="132"/>
      <c r="BH82" s="132"/>
      <c r="BI82" s="132"/>
      <c r="BJ82" s="132"/>
      <c r="BK82" s="132"/>
      <c r="BL82" s="132"/>
      <c r="BM82" s="132"/>
      <c r="BN82" s="132"/>
      <c r="BO82" s="132"/>
      <c r="BP82" s="132"/>
    </row>
    <row r="83" spans="1:68" ht="15.75" thickBot="1">
      <c r="A83" s="132"/>
      <c r="B83" s="132"/>
      <c r="C83" s="132"/>
      <c r="D83" s="132"/>
      <c r="E83" s="132"/>
      <c r="F83" s="135"/>
      <c r="G83" s="136"/>
      <c r="H83" s="136"/>
      <c r="I83" s="135"/>
      <c r="J83" s="136"/>
      <c r="K83" s="136"/>
      <c r="L83" s="136"/>
      <c r="M83" s="132"/>
      <c r="N83" s="132"/>
      <c r="O83" s="132"/>
      <c r="P83" s="132"/>
      <c r="Q83" s="132"/>
      <c r="R83" s="136"/>
      <c r="S83" s="136"/>
      <c r="T83" s="275"/>
      <c r="U83" s="275"/>
      <c r="V83" s="275"/>
      <c r="W83" s="275"/>
      <c r="X83" s="275"/>
      <c r="Y83" s="275"/>
      <c r="Z83" s="275"/>
      <c r="AA83" s="275"/>
      <c r="AB83" s="275"/>
      <c r="AC83" s="275"/>
      <c r="AD83" s="172"/>
      <c r="AE83" s="172"/>
      <c r="AF83" s="17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  <c r="AZ83" s="132"/>
      <c r="BA83" s="132"/>
      <c r="BB83" s="132"/>
      <c r="BC83" s="132"/>
      <c r="BD83" s="132"/>
      <c r="BE83" s="132"/>
      <c r="BF83" s="132"/>
      <c r="BG83" s="132"/>
      <c r="BH83" s="132"/>
      <c r="BI83" s="132"/>
      <c r="BJ83" s="132"/>
      <c r="BK83" s="132"/>
      <c r="BL83" s="132"/>
      <c r="BM83" s="132"/>
      <c r="BN83" s="132"/>
      <c r="BO83" s="132"/>
      <c r="BP83" s="132"/>
    </row>
    <row r="84" spans="1:68" ht="15.75" thickBot="1">
      <c r="A84" s="132"/>
      <c r="B84" s="132"/>
      <c r="C84" s="132"/>
      <c r="D84" s="132"/>
      <c r="E84" s="132"/>
      <c r="F84" s="135"/>
      <c r="G84" s="136"/>
      <c r="H84" s="136"/>
      <c r="I84" s="135"/>
      <c r="J84" s="136"/>
      <c r="K84" s="136"/>
      <c r="L84" s="136"/>
      <c r="M84" s="132"/>
      <c r="N84" s="132"/>
      <c r="O84" s="132"/>
      <c r="P84" s="132"/>
      <c r="Q84" s="132"/>
      <c r="R84" s="136"/>
      <c r="S84" s="136"/>
      <c r="T84" s="228"/>
      <c r="U84" s="229"/>
      <c r="V84" s="230" t="s">
        <v>21</v>
      </c>
      <c r="W84" s="231" t="s">
        <v>22</v>
      </c>
      <c r="X84" s="231" t="s">
        <v>6</v>
      </c>
      <c r="Y84" s="231" t="s">
        <v>4</v>
      </c>
      <c r="Z84" s="231" t="s">
        <v>23</v>
      </c>
      <c r="AA84" s="231" t="s">
        <v>24</v>
      </c>
      <c r="AB84" s="231" t="s">
        <v>25</v>
      </c>
      <c r="AC84" s="282" t="s">
        <v>26</v>
      </c>
      <c r="AD84" s="172"/>
      <c r="AE84" s="172"/>
      <c r="AF84" s="172"/>
      <c r="AG84" s="132"/>
      <c r="AH84" s="132"/>
      <c r="AI84" s="132"/>
      <c r="AJ84" s="136" t="s">
        <v>22</v>
      </c>
      <c r="AK84" s="136" t="s">
        <v>23</v>
      </c>
      <c r="AL84" s="136" t="s">
        <v>3</v>
      </c>
      <c r="AM84" s="136" t="s">
        <v>4</v>
      </c>
      <c r="AN84" s="136" t="s">
        <v>1</v>
      </c>
      <c r="AO84" s="136"/>
      <c r="AP84" s="136"/>
      <c r="AQ84" s="136"/>
      <c r="AR84" s="136"/>
      <c r="AS84" s="132"/>
      <c r="AT84" s="132"/>
      <c r="AU84" s="132"/>
      <c r="AV84" s="132"/>
      <c r="AW84" s="132"/>
      <c r="AX84" s="132"/>
      <c r="AY84" s="132"/>
      <c r="AZ84" s="132"/>
      <c r="BA84" s="132"/>
      <c r="BB84" s="132"/>
      <c r="BC84" s="132"/>
      <c r="BD84" s="132"/>
      <c r="BE84" s="132"/>
      <c r="BF84" s="132"/>
      <c r="BG84" s="132"/>
      <c r="BH84" s="132"/>
      <c r="BI84" s="132"/>
      <c r="BJ84" s="132"/>
      <c r="BK84" s="132"/>
      <c r="BL84" s="132"/>
      <c r="BM84" s="132"/>
      <c r="BN84" s="132"/>
      <c r="BO84" s="132"/>
      <c r="BP84" s="132"/>
    </row>
    <row r="85" spans="1:68" ht="15.75">
      <c r="A85" s="166"/>
      <c r="B85" s="132"/>
      <c r="C85" s="132"/>
      <c r="D85" s="132"/>
      <c r="E85" s="132"/>
      <c r="F85" s="135"/>
      <c r="G85" s="136"/>
      <c r="H85" s="136"/>
      <c r="I85" s="205" t="str">
        <f>IF(AND(SUM($W$85:$W$90)=18,VLOOKUP(4,$AG$85:$AI$90,3,FALSE)=VLOOKUP(5,$AG$85:$AI$90,3,FALSE),AI85=VLOOKUP(4,$AG$85:$AI$90,3,FALSE)),CONCATENATE("Des nations sont ex-aequos. Classement final de ",AH85," : "),"")</f>
        <v/>
      </c>
      <c r="J85" s="206"/>
      <c r="K85" s="136"/>
      <c r="L85" s="136"/>
      <c r="M85" s="132"/>
      <c r="N85" s="132"/>
      <c r="O85" s="132"/>
      <c r="P85" s="132"/>
      <c r="Q85" s="132"/>
      <c r="R85" s="136"/>
      <c r="S85" s="136"/>
      <c r="T85" s="230">
        <v>1</v>
      </c>
      <c r="U85" s="243" t="str">
        <f>VLOOKUP(T85,AG85:AR90,2,FALSE)</f>
        <v>Norvège</v>
      </c>
      <c r="V85" s="230">
        <f>(3*X85)+Y85</f>
        <v>0</v>
      </c>
      <c r="W85" s="231">
        <f>SUM(X85:Z85)</f>
        <v>0</v>
      </c>
      <c r="X85" s="231">
        <f>VLOOKUP(T85,AG85:AR90,6,FALSE)</f>
        <v>0</v>
      </c>
      <c r="Y85" s="231">
        <f>VLOOKUP(T85,AG85:AR90,7,FALSE)</f>
        <v>0</v>
      </c>
      <c r="Z85" s="231">
        <f>VLOOKUP(T85,AG85:AR90,8,FALSE)</f>
        <v>0</v>
      </c>
      <c r="AA85" s="231">
        <f>VLOOKUP(T85,AG85:AR90,9,FALSE)</f>
        <v>0</v>
      </c>
      <c r="AB85" s="231">
        <f>VLOOKUP(T85,AG85:AR90,10,FALSE)</f>
        <v>0</v>
      </c>
      <c r="AC85" s="244">
        <f>AA85-AB85</f>
        <v>0</v>
      </c>
      <c r="AD85" s="173"/>
      <c r="AE85" s="173">
        <f>(AK85*100000000)+(AQ85*100000)+(AO85*1000)-T85-(IF(AND(J85&gt;0,J85&lt;7),J85*10,0))</f>
        <v>-1</v>
      </c>
      <c r="AF85" s="174">
        <f>VLOOKUP(T85,$AG$85:$AR$90,12,FALSE)</f>
        <v>1</v>
      </c>
      <c r="AG85" s="174">
        <f t="shared" ref="AG85:AG90" si="60">RANK(AE85,$AE$85:$AE$90)</f>
        <v>1</v>
      </c>
      <c r="AH85" s="174" t="str">
        <f>U18</f>
        <v>Norvège</v>
      </c>
      <c r="AI85" s="175">
        <f>(AK85*100000000)+(AQ85*100000)+(AO85*1000)</f>
        <v>0</v>
      </c>
      <c r="AJ85" s="179">
        <f>W18</f>
        <v>0</v>
      </c>
      <c r="AK85" s="179">
        <f>V18</f>
        <v>0</v>
      </c>
      <c r="AL85" s="179">
        <f>X18</f>
        <v>0</v>
      </c>
      <c r="AM85" s="179">
        <f t="shared" ref="AM85:AQ85" si="61">Y18</f>
        <v>0</v>
      </c>
      <c r="AN85" s="179">
        <f t="shared" si="61"/>
        <v>0</v>
      </c>
      <c r="AO85" s="179">
        <f t="shared" si="61"/>
        <v>0</v>
      </c>
      <c r="AP85" s="179">
        <f t="shared" si="61"/>
        <v>0</v>
      </c>
      <c r="AQ85" s="179">
        <f t="shared" si="61"/>
        <v>0</v>
      </c>
      <c r="AR85" s="179">
        <v>1</v>
      </c>
      <c r="AS85" s="132"/>
      <c r="AT85" s="132"/>
      <c r="AU85" s="132"/>
      <c r="AV85" s="132"/>
      <c r="AW85" s="132"/>
      <c r="AX85" s="132"/>
      <c r="AY85" s="132"/>
      <c r="AZ85" s="132"/>
      <c r="BA85" s="132"/>
      <c r="BB85" s="132"/>
      <c r="BC85" s="132"/>
      <c r="BD85" s="132"/>
      <c r="BE85" s="132"/>
      <c r="BF85" s="132"/>
      <c r="BG85" s="132"/>
      <c r="BH85" s="132"/>
      <c r="BI85" s="132"/>
      <c r="BJ85" s="132"/>
      <c r="BK85" s="132"/>
      <c r="BL85" s="132"/>
      <c r="BM85" s="132"/>
      <c r="BN85" s="132"/>
      <c r="BO85" s="132"/>
      <c r="BP85" s="132"/>
    </row>
    <row r="86" spans="1:68">
      <c r="A86" s="132"/>
      <c r="B86" s="132"/>
      <c r="C86" s="132"/>
      <c r="D86" s="132"/>
      <c r="E86" s="132"/>
      <c r="F86" s="135"/>
      <c r="G86" s="136"/>
      <c r="H86" s="136"/>
      <c r="I86" s="205" t="str">
        <f t="shared" ref="I86:I90" si="62">IF(AND(SUM($W$85:$W$90)=18,VLOOKUP(4,$AG$85:$AI$90,3,FALSE)=VLOOKUP(5,$AG$85:$AI$90,3,FALSE),AI86=VLOOKUP(4,$AG$85:$AI$90,3,FALSE)),CONCATENATE("Des nations sont ex-aequos. Classement final de ",AH86," : "),"")</f>
        <v/>
      </c>
      <c r="J86" s="206"/>
      <c r="K86" s="136"/>
      <c r="L86" s="136"/>
      <c r="M86" s="132"/>
      <c r="N86" s="132"/>
      <c r="O86" s="132"/>
      <c r="P86" s="132"/>
      <c r="Q86" s="132"/>
      <c r="R86" s="136"/>
      <c r="S86" s="136"/>
      <c r="T86" s="276">
        <v>2</v>
      </c>
      <c r="U86" s="277" t="str">
        <f>VLOOKUP(T86,AG85:AR90,2,FALSE)</f>
        <v>Espagne</v>
      </c>
      <c r="V86" s="276">
        <f t="shared" ref="V86:V90" si="63">(3*X86)+Y86</f>
        <v>0</v>
      </c>
      <c r="W86" s="278">
        <f t="shared" ref="W86:W90" si="64">SUM(X86:Z86)</f>
        <v>0</v>
      </c>
      <c r="X86" s="278">
        <f>VLOOKUP(T86,AG85:AR90,6,FALSE)</f>
        <v>0</v>
      </c>
      <c r="Y86" s="278">
        <f>VLOOKUP(T86,AG85:AR90,7,FALSE)</f>
        <v>0</v>
      </c>
      <c r="Z86" s="278">
        <f>VLOOKUP(T86,AG85:AR90,8,FALSE)</f>
        <v>0</v>
      </c>
      <c r="AA86" s="278">
        <f>VLOOKUP(T86,AG85:AR90,9,FALSE)</f>
        <v>0</v>
      </c>
      <c r="AB86" s="278">
        <f>VLOOKUP(T86,AG85:AR90,10,FALSE)</f>
        <v>0</v>
      </c>
      <c r="AC86" s="279">
        <f t="shared" ref="AC86:AC90" si="65">AA86-AB86</f>
        <v>0</v>
      </c>
      <c r="AD86" s="173"/>
      <c r="AE86" s="173">
        <f t="shared" ref="AE86:AE90" si="66">(AK86*100000000)+(AQ86*100000)+(AO86*1000)-T86-(IF(AND(J86&gt;0,J86&lt;7),J86*10,0))</f>
        <v>-2</v>
      </c>
      <c r="AF86" s="174">
        <f t="shared" ref="AF86:AF90" si="67">VLOOKUP(T86,$AG$85:$AR$90,12,FALSE)</f>
        <v>2</v>
      </c>
      <c r="AG86" s="174">
        <f t="shared" si="60"/>
        <v>2</v>
      </c>
      <c r="AH86" s="174" t="str">
        <f>U29</f>
        <v>Espagne</v>
      </c>
      <c r="AI86" s="175">
        <f t="shared" ref="AI86:AI90" si="68">(AK86*100000000)+(AQ86*100000)+(AO86*1000)</f>
        <v>0</v>
      </c>
      <c r="AJ86" s="179">
        <f>W29</f>
        <v>0</v>
      </c>
      <c r="AK86" s="179">
        <f>V29</f>
        <v>0</v>
      </c>
      <c r="AL86" s="179">
        <f>X29</f>
        <v>0</v>
      </c>
      <c r="AM86" s="179">
        <f t="shared" ref="AM86:AQ86" si="69">Y29</f>
        <v>0</v>
      </c>
      <c r="AN86" s="179">
        <f t="shared" si="69"/>
        <v>0</v>
      </c>
      <c r="AO86" s="179">
        <f t="shared" si="69"/>
        <v>0</v>
      </c>
      <c r="AP86" s="179">
        <f t="shared" si="69"/>
        <v>0</v>
      </c>
      <c r="AQ86" s="179">
        <f t="shared" si="69"/>
        <v>0</v>
      </c>
      <c r="AR86" s="179">
        <v>2</v>
      </c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2"/>
      <c r="BD86" s="132"/>
      <c r="BE86" s="132"/>
      <c r="BF86" s="132"/>
      <c r="BG86" s="132"/>
      <c r="BH86" s="132"/>
      <c r="BI86" s="132"/>
      <c r="BJ86" s="132"/>
      <c r="BK86" s="132"/>
      <c r="BL86" s="132"/>
      <c r="BM86" s="132"/>
      <c r="BN86" s="132"/>
      <c r="BO86" s="132"/>
      <c r="BP86" s="132"/>
    </row>
    <row r="87" spans="1:68">
      <c r="A87" s="132"/>
      <c r="B87" s="132"/>
      <c r="C87" s="132"/>
      <c r="D87" s="132"/>
      <c r="E87" s="132"/>
      <c r="F87" s="135"/>
      <c r="G87" s="136"/>
      <c r="H87" s="136"/>
      <c r="I87" s="205" t="str">
        <f t="shared" si="62"/>
        <v/>
      </c>
      <c r="J87" s="206"/>
      <c r="K87" s="136"/>
      <c r="L87" s="136"/>
      <c r="M87" s="132"/>
      <c r="N87" s="132"/>
      <c r="O87" s="132"/>
      <c r="P87" s="132"/>
      <c r="Q87" s="132"/>
      <c r="R87" s="136"/>
      <c r="S87" s="136"/>
      <c r="T87" s="276">
        <v>3</v>
      </c>
      <c r="U87" s="277" t="str">
        <f>VLOOKUP(T87,AG85:AR90,2,FALSE)</f>
        <v>Brésil</v>
      </c>
      <c r="V87" s="276">
        <f t="shared" si="63"/>
        <v>0</v>
      </c>
      <c r="W87" s="278">
        <f t="shared" si="64"/>
        <v>0</v>
      </c>
      <c r="X87" s="278">
        <f>VLOOKUP(T87,AG85:AR90,6,FALSE)</f>
        <v>0</v>
      </c>
      <c r="Y87" s="278">
        <f>VLOOKUP(T87,AG85:AR90,7,FALSE)</f>
        <v>0</v>
      </c>
      <c r="Z87" s="278">
        <f>VLOOKUP(T87,AG85:AR90,8,FALSE)</f>
        <v>0</v>
      </c>
      <c r="AA87" s="278">
        <f>VLOOKUP(T87,AG85:AR90,9,FALSE)</f>
        <v>0</v>
      </c>
      <c r="AB87" s="278">
        <f>VLOOKUP(T87,AG85:AR90,10,FALSE)</f>
        <v>0</v>
      </c>
      <c r="AC87" s="279">
        <f t="shared" si="65"/>
        <v>0</v>
      </c>
      <c r="AD87" s="173"/>
      <c r="AE87" s="173">
        <f t="shared" si="66"/>
        <v>-3</v>
      </c>
      <c r="AF87" s="174">
        <f t="shared" si="67"/>
        <v>3</v>
      </c>
      <c r="AG87" s="174">
        <f t="shared" si="60"/>
        <v>3</v>
      </c>
      <c r="AH87" s="174" t="str">
        <f>U40</f>
        <v>Brésil</v>
      </c>
      <c r="AI87" s="175">
        <f t="shared" si="68"/>
        <v>0</v>
      </c>
      <c r="AJ87" s="179">
        <f>W40</f>
        <v>0</v>
      </c>
      <c r="AK87" s="179">
        <f>V40</f>
        <v>0</v>
      </c>
      <c r="AL87" s="179">
        <f>X40</f>
        <v>0</v>
      </c>
      <c r="AM87" s="179">
        <f t="shared" ref="AM87:AQ87" si="70">Y40</f>
        <v>0</v>
      </c>
      <c r="AN87" s="179">
        <f t="shared" si="70"/>
        <v>0</v>
      </c>
      <c r="AO87" s="179">
        <f t="shared" si="70"/>
        <v>0</v>
      </c>
      <c r="AP87" s="179">
        <f t="shared" si="70"/>
        <v>0</v>
      </c>
      <c r="AQ87" s="179">
        <f t="shared" si="70"/>
        <v>0</v>
      </c>
      <c r="AR87" s="179">
        <v>3</v>
      </c>
      <c r="AS87" s="132"/>
      <c r="AT87" s="132"/>
      <c r="AU87" s="132"/>
      <c r="AV87" s="132"/>
      <c r="AW87" s="132"/>
      <c r="AX87" s="132"/>
      <c r="AY87" s="132"/>
      <c r="AZ87" s="132"/>
      <c r="BA87" s="132"/>
      <c r="BB87" s="132"/>
      <c r="BC87" s="132"/>
      <c r="BD87" s="132"/>
      <c r="BE87" s="132"/>
      <c r="BF87" s="132"/>
      <c r="BG87" s="132"/>
      <c r="BH87" s="132"/>
      <c r="BI87" s="132"/>
      <c r="BJ87" s="132"/>
      <c r="BK87" s="132"/>
      <c r="BL87" s="132"/>
      <c r="BM87" s="132"/>
      <c r="BN87" s="132"/>
      <c r="BO87" s="132"/>
      <c r="BP87" s="132"/>
    </row>
    <row r="88" spans="1:68" ht="15.75" thickBot="1">
      <c r="A88" s="132"/>
      <c r="B88" s="132"/>
      <c r="C88" s="132"/>
      <c r="D88" s="132"/>
      <c r="E88" s="132"/>
      <c r="F88" s="135"/>
      <c r="G88" s="136"/>
      <c r="H88" s="136"/>
      <c r="I88" s="205" t="str">
        <f t="shared" si="62"/>
        <v/>
      </c>
      <c r="J88" s="206"/>
      <c r="K88" s="136"/>
      <c r="L88" s="136"/>
      <c r="M88" s="132"/>
      <c r="N88" s="132"/>
      <c r="O88" s="132"/>
      <c r="P88" s="132"/>
      <c r="Q88" s="132"/>
      <c r="R88" s="136"/>
      <c r="S88" s="136"/>
      <c r="T88" s="253">
        <v>4</v>
      </c>
      <c r="U88" s="254" t="str">
        <f>VLOOKUP(T88,AG85:AR90,2,FALSE)</f>
        <v>Argentine</v>
      </c>
      <c r="V88" s="253">
        <f t="shared" si="63"/>
        <v>0</v>
      </c>
      <c r="W88" s="255">
        <f t="shared" si="64"/>
        <v>0</v>
      </c>
      <c r="X88" s="255">
        <f>VLOOKUP(T88,AG85:AR90,6,FALSE)</f>
        <v>0</v>
      </c>
      <c r="Y88" s="255">
        <f>VLOOKUP(T88,AG85:AR90,7,FALSE)</f>
        <v>0</v>
      </c>
      <c r="Z88" s="255">
        <f>VLOOKUP(T88,AG85:AR90,8,FALSE)</f>
        <v>0</v>
      </c>
      <c r="AA88" s="255">
        <f>VLOOKUP(T88,AG85:AR90,9,FALSE)</f>
        <v>0</v>
      </c>
      <c r="AB88" s="255">
        <f>VLOOKUP(T88,AG85:AR90,10,FALSE)</f>
        <v>0</v>
      </c>
      <c r="AC88" s="256">
        <f t="shared" si="65"/>
        <v>0</v>
      </c>
      <c r="AD88" s="173"/>
      <c r="AE88" s="173">
        <f t="shared" si="66"/>
        <v>-4</v>
      </c>
      <c r="AF88" s="174">
        <f t="shared" si="67"/>
        <v>4</v>
      </c>
      <c r="AG88" s="174">
        <f t="shared" si="60"/>
        <v>4</v>
      </c>
      <c r="AH88" s="174" t="str">
        <f>U51</f>
        <v>Argentine</v>
      </c>
      <c r="AI88" s="175">
        <f t="shared" si="68"/>
        <v>0</v>
      </c>
      <c r="AJ88" s="179">
        <f>W51</f>
        <v>0</v>
      </c>
      <c r="AK88" s="179">
        <f>V51</f>
        <v>0</v>
      </c>
      <c r="AL88" s="179">
        <f>X51</f>
        <v>0</v>
      </c>
      <c r="AM88" s="179">
        <f t="shared" ref="AM88:AQ88" si="71">Y51</f>
        <v>0</v>
      </c>
      <c r="AN88" s="179">
        <f t="shared" si="71"/>
        <v>0</v>
      </c>
      <c r="AO88" s="179">
        <f t="shared" si="71"/>
        <v>0</v>
      </c>
      <c r="AP88" s="179">
        <f t="shared" si="71"/>
        <v>0</v>
      </c>
      <c r="AQ88" s="179">
        <f t="shared" si="71"/>
        <v>0</v>
      </c>
      <c r="AR88" s="179">
        <v>4</v>
      </c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2"/>
      <c r="BD88" s="132"/>
      <c r="BE88" s="132"/>
      <c r="BF88" s="132"/>
      <c r="BG88" s="132"/>
      <c r="BH88" s="132"/>
      <c r="BI88" s="132"/>
      <c r="BJ88" s="132"/>
      <c r="BK88" s="132"/>
      <c r="BL88" s="132"/>
      <c r="BM88" s="132"/>
      <c r="BN88" s="132"/>
      <c r="BO88" s="132"/>
      <c r="BP88" s="132"/>
    </row>
    <row r="89" spans="1:68">
      <c r="A89" s="132"/>
      <c r="B89" s="132"/>
      <c r="C89" s="132"/>
      <c r="D89" s="132"/>
      <c r="E89" s="132"/>
      <c r="F89" s="135"/>
      <c r="G89" s="136"/>
      <c r="H89" s="136"/>
      <c r="I89" s="205" t="str">
        <f t="shared" si="62"/>
        <v/>
      </c>
      <c r="J89" s="206"/>
      <c r="K89" s="136"/>
      <c r="L89" s="136"/>
      <c r="M89" s="132"/>
      <c r="N89" s="132"/>
      <c r="O89" s="132"/>
      <c r="P89" s="132"/>
      <c r="Q89" s="132"/>
      <c r="R89" s="136"/>
      <c r="S89" s="136"/>
      <c r="T89" s="257">
        <v>5</v>
      </c>
      <c r="U89" s="258" t="str">
        <f>VLOOKUP(T89,AG85:AR90,2,FALSE)</f>
        <v>Nouvelle Zélande</v>
      </c>
      <c r="V89" s="257">
        <f t="shared" si="63"/>
        <v>0</v>
      </c>
      <c r="W89" s="259">
        <f t="shared" si="64"/>
        <v>0</v>
      </c>
      <c r="X89" s="259">
        <f>VLOOKUP(T89,AG85:AR90,6,FALSE)</f>
        <v>0</v>
      </c>
      <c r="Y89" s="259">
        <f>VLOOKUP(T89,AG85:AR90,7,FALSE)</f>
        <v>0</v>
      </c>
      <c r="Z89" s="259">
        <f>VLOOKUP(T89,AG85:AR90,8,FALSE)</f>
        <v>0</v>
      </c>
      <c r="AA89" s="259">
        <f>VLOOKUP(T89,AG85:AR90,9,FALSE)</f>
        <v>0</v>
      </c>
      <c r="AB89" s="259">
        <f>VLOOKUP(T89,AG85:AR90,10,FALSE)</f>
        <v>0</v>
      </c>
      <c r="AC89" s="260">
        <f t="shared" si="65"/>
        <v>0</v>
      </c>
      <c r="AD89" s="173"/>
      <c r="AE89" s="173">
        <f t="shared" si="66"/>
        <v>-5</v>
      </c>
      <c r="AF89" s="174">
        <f t="shared" si="67"/>
        <v>5</v>
      </c>
      <c r="AG89" s="174">
        <f t="shared" si="60"/>
        <v>5</v>
      </c>
      <c r="AH89" s="174" t="str">
        <f>U62</f>
        <v>Nouvelle Zélande</v>
      </c>
      <c r="AI89" s="175">
        <f t="shared" si="68"/>
        <v>0</v>
      </c>
      <c r="AJ89" s="179">
        <f>W62</f>
        <v>0</v>
      </c>
      <c r="AK89" s="179">
        <f>V62</f>
        <v>0</v>
      </c>
      <c r="AL89" s="179">
        <f>X62</f>
        <v>0</v>
      </c>
      <c r="AM89" s="179">
        <f t="shared" ref="AM89:AQ89" si="72">Y62</f>
        <v>0</v>
      </c>
      <c r="AN89" s="179">
        <f t="shared" si="72"/>
        <v>0</v>
      </c>
      <c r="AO89" s="179">
        <f t="shared" si="72"/>
        <v>0</v>
      </c>
      <c r="AP89" s="179">
        <f t="shared" si="72"/>
        <v>0</v>
      </c>
      <c r="AQ89" s="179">
        <f t="shared" si="72"/>
        <v>0</v>
      </c>
      <c r="AR89" s="179">
        <v>5</v>
      </c>
      <c r="AS89" s="132"/>
      <c r="AT89" s="132"/>
      <c r="AU89" s="132"/>
      <c r="AV89" s="132"/>
      <c r="AW89" s="132"/>
      <c r="AX89" s="132"/>
      <c r="AY89" s="132"/>
      <c r="AZ89" s="132"/>
      <c r="BA89" s="132"/>
      <c r="BB89" s="132"/>
      <c r="BC89" s="132"/>
      <c r="BD89" s="132"/>
      <c r="BE89" s="132"/>
      <c r="BF89" s="132"/>
      <c r="BG89" s="132"/>
      <c r="BH89" s="132"/>
      <c r="BI89" s="132"/>
      <c r="BJ89" s="132"/>
      <c r="BK89" s="132"/>
      <c r="BL89" s="132"/>
      <c r="BM89" s="132"/>
      <c r="BN89" s="132"/>
      <c r="BO89" s="132"/>
      <c r="BP89" s="132"/>
    </row>
    <row r="90" spans="1:68" ht="15.75" thickBot="1">
      <c r="A90" s="132"/>
      <c r="B90" s="132"/>
      <c r="C90" s="132"/>
      <c r="D90" s="132"/>
      <c r="E90" s="132"/>
      <c r="F90" s="135"/>
      <c r="G90" s="136"/>
      <c r="H90" s="136"/>
      <c r="I90" s="205" t="str">
        <f t="shared" si="62"/>
        <v/>
      </c>
      <c r="J90" s="206"/>
      <c r="K90" s="136"/>
      <c r="L90" s="136"/>
      <c r="M90" s="132"/>
      <c r="N90" s="132"/>
      <c r="O90" s="132"/>
      <c r="P90" s="132"/>
      <c r="Q90" s="132"/>
      <c r="R90" s="136"/>
      <c r="S90" s="136"/>
      <c r="T90" s="261">
        <v>6</v>
      </c>
      <c r="U90" s="262" t="str">
        <f>VLOOKUP(T90,AG85:AR90,2,FALSE)</f>
        <v>Chili</v>
      </c>
      <c r="V90" s="261">
        <f t="shared" si="63"/>
        <v>0</v>
      </c>
      <c r="W90" s="263">
        <f t="shared" si="64"/>
        <v>0</v>
      </c>
      <c r="X90" s="263">
        <f>VLOOKUP(T90,AG85:AR90,6,FALSE)</f>
        <v>0</v>
      </c>
      <c r="Y90" s="263">
        <f>VLOOKUP(T90,AG85:AR90,7,FALSE)</f>
        <v>0</v>
      </c>
      <c r="Z90" s="263">
        <f>VLOOKUP(T90,AG85:AR90,8,FALSE)</f>
        <v>0</v>
      </c>
      <c r="AA90" s="263">
        <f>VLOOKUP(T90,AG85:AR90,9,FALSE)</f>
        <v>0</v>
      </c>
      <c r="AB90" s="263">
        <f>VLOOKUP(T90,AG85:AR90,10,FALSE)</f>
        <v>0</v>
      </c>
      <c r="AC90" s="264">
        <f t="shared" si="65"/>
        <v>0</v>
      </c>
      <c r="AD90" s="173"/>
      <c r="AE90" s="173">
        <f t="shared" si="66"/>
        <v>-6</v>
      </c>
      <c r="AF90" s="174">
        <f t="shared" si="67"/>
        <v>6</v>
      </c>
      <c r="AG90" s="174">
        <f t="shared" si="60"/>
        <v>6</v>
      </c>
      <c r="AH90" s="174" t="str">
        <f>U73</f>
        <v>Chili</v>
      </c>
      <c r="AI90" s="175">
        <f t="shared" si="68"/>
        <v>0</v>
      </c>
      <c r="AJ90" s="179">
        <f>W73</f>
        <v>0</v>
      </c>
      <c r="AK90" s="179">
        <f>V73</f>
        <v>0</v>
      </c>
      <c r="AL90" s="179">
        <f>X73</f>
        <v>0</v>
      </c>
      <c r="AM90" s="179">
        <f t="shared" ref="AM90:AQ90" si="73">Y73</f>
        <v>0</v>
      </c>
      <c r="AN90" s="179">
        <f t="shared" si="73"/>
        <v>0</v>
      </c>
      <c r="AO90" s="179">
        <f t="shared" si="73"/>
        <v>0</v>
      </c>
      <c r="AP90" s="179">
        <f t="shared" si="73"/>
        <v>0</v>
      </c>
      <c r="AQ90" s="179">
        <f t="shared" si="73"/>
        <v>0</v>
      </c>
      <c r="AR90" s="179">
        <v>6</v>
      </c>
      <c r="AS90" s="132"/>
      <c r="AT90" s="132"/>
      <c r="AU90" s="132"/>
      <c r="AV90" s="132"/>
      <c r="AW90" s="132"/>
      <c r="AX90" s="132"/>
      <c r="AY90" s="132"/>
      <c r="AZ90" s="132"/>
      <c r="BA90" s="132"/>
      <c r="BB90" s="132"/>
      <c r="BC90" s="132"/>
      <c r="BD90" s="132"/>
      <c r="BE90" s="132"/>
      <c r="BF90" s="132"/>
      <c r="BG90" s="132"/>
      <c r="BH90" s="132"/>
      <c r="BI90" s="132"/>
      <c r="BJ90" s="132"/>
      <c r="BK90" s="132"/>
      <c r="BL90" s="132"/>
      <c r="BM90" s="132"/>
      <c r="BN90" s="132"/>
      <c r="BO90" s="132"/>
      <c r="BP90" s="132"/>
    </row>
    <row r="91" spans="1:68" ht="21" customHeight="1">
      <c r="A91" s="194" t="s">
        <v>121</v>
      </c>
      <c r="B91" s="132"/>
      <c r="C91" s="132"/>
      <c r="D91" s="132"/>
      <c r="E91" s="132"/>
      <c r="F91" s="135"/>
      <c r="G91" s="136"/>
      <c r="H91" s="136"/>
      <c r="I91" s="135"/>
      <c r="J91" s="136"/>
      <c r="K91" s="136"/>
      <c r="L91" s="136"/>
      <c r="M91" s="132"/>
      <c r="N91" s="132"/>
      <c r="O91" s="132"/>
      <c r="P91" s="132"/>
      <c r="Q91" s="132"/>
      <c r="R91" s="136"/>
      <c r="S91" s="136"/>
      <c r="T91" s="136"/>
      <c r="U91" s="137"/>
      <c r="V91" s="136"/>
      <c r="W91" s="136"/>
      <c r="X91" s="136"/>
      <c r="Y91" s="136"/>
      <c r="Z91" s="136"/>
      <c r="AA91" s="136"/>
      <c r="AB91" s="136"/>
      <c r="AC91" s="136"/>
      <c r="AD91" s="132"/>
      <c r="AE91" s="132"/>
      <c r="AF91" s="132"/>
      <c r="AG91" s="132"/>
      <c r="AH91" s="132"/>
      <c r="AI91" s="132"/>
      <c r="AJ91" s="132"/>
      <c r="AK91" s="132"/>
      <c r="AL91" s="132"/>
      <c r="AM91" s="132"/>
      <c r="AN91" s="132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  <c r="AZ91" s="132"/>
      <c r="BA91" s="132"/>
      <c r="BB91" s="132"/>
      <c r="BC91" s="132"/>
      <c r="BD91" s="132"/>
      <c r="BE91" s="132"/>
      <c r="BF91" s="132"/>
      <c r="BG91" s="132"/>
      <c r="BH91" s="132"/>
      <c r="BI91" s="132"/>
      <c r="BJ91" s="132"/>
      <c r="BK91" s="132"/>
      <c r="BL91" s="132"/>
      <c r="BM91" s="132"/>
      <c r="BN91" s="132"/>
      <c r="BO91" s="132"/>
      <c r="BP91" s="132"/>
    </row>
    <row r="92" spans="1:68" hidden="1">
      <c r="A92" s="132"/>
      <c r="B92" s="132"/>
      <c r="C92" s="132"/>
      <c r="D92" s="132"/>
      <c r="E92" s="132"/>
      <c r="F92" s="135"/>
      <c r="G92" s="136"/>
      <c r="H92" s="136"/>
      <c r="I92" s="135"/>
      <c r="J92" s="136"/>
      <c r="K92" s="136"/>
      <c r="L92" s="136"/>
      <c r="M92" s="132"/>
      <c r="N92" s="132"/>
      <c r="O92" s="132"/>
      <c r="P92" s="132"/>
      <c r="Q92" s="132"/>
      <c r="R92" s="136"/>
      <c r="S92" s="136"/>
      <c r="T92" s="136"/>
      <c r="U92" s="137"/>
      <c r="V92" s="136"/>
      <c r="W92" s="136"/>
      <c r="X92" s="136"/>
      <c r="Y92" s="136"/>
      <c r="Z92" s="136"/>
      <c r="AA92" s="136"/>
      <c r="AB92" s="136"/>
      <c r="AC92" s="136"/>
      <c r="AD92" s="132"/>
      <c r="AE92" s="132"/>
      <c r="AF92" s="132"/>
      <c r="AG92" s="132"/>
      <c r="AH92" s="132"/>
      <c r="AI92" s="132"/>
      <c r="AJ92" s="132"/>
      <c r="AK92" s="132"/>
      <c r="AL92" s="132"/>
      <c r="AM92" s="132"/>
      <c r="AN92" s="132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  <c r="AZ92" s="132"/>
      <c r="BA92" s="132"/>
      <c r="BB92" s="132"/>
      <c r="BC92" s="132"/>
      <c r="BD92" s="132"/>
      <c r="BE92" s="132"/>
      <c r="BF92" s="132"/>
      <c r="BG92" s="132"/>
      <c r="BH92" s="132"/>
      <c r="BI92" s="132"/>
      <c r="BJ92" s="132"/>
      <c r="BK92" s="132"/>
      <c r="BL92" s="132"/>
      <c r="BM92" s="132"/>
      <c r="BN92" s="132"/>
      <c r="BO92" s="132"/>
      <c r="BP92" s="132"/>
    </row>
    <row r="93" spans="1:68" hidden="1">
      <c r="U93" s="176" t="str">
        <f>CONCATENATE(SMALL($AF$85:$AF$88,1),SMALL($AF$85:$AF$88,2),SMALL($AF$85:$AF$88,3),SMALL($AF$85:$AF$88,4))</f>
        <v>1234</v>
      </c>
      <c r="V93" s="177" t="str">
        <f>VLOOKUP(U93,AG95:AI109,3,FALSE)</f>
        <v>Brésil</v>
      </c>
      <c r="W93" s="177" t="str">
        <f>VLOOKUP(U93,AG95:AJ109,4,FALSE)</f>
        <v>Argentine</v>
      </c>
      <c r="X93" s="177" t="str">
        <f>VLOOKUP(U93,AG95:AK109,5,FALSE)</f>
        <v>Norvège</v>
      </c>
      <c r="Y93" s="177" t="str">
        <f>VLOOKUP(U93,AG95:AL109,6,FALSE)</f>
        <v>Espagne</v>
      </c>
    </row>
    <row r="94" spans="1:68" hidden="1">
      <c r="AG94" s="176"/>
      <c r="AH94" s="176"/>
      <c r="AI94" s="176" t="s">
        <v>193</v>
      </c>
      <c r="AJ94" s="176" t="s">
        <v>194</v>
      </c>
      <c r="AK94" s="176" t="s">
        <v>195</v>
      </c>
      <c r="AL94" s="176" t="s">
        <v>196</v>
      </c>
    </row>
    <row r="95" spans="1:68" hidden="1">
      <c r="AG95" s="178" t="s">
        <v>197</v>
      </c>
      <c r="AH95" s="176"/>
      <c r="AI95" s="177" t="str">
        <f>U40</f>
        <v>Brésil</v>
      </c>
      <c r="AJ95" s="177" t="str">
        <f>U51</f>
        <v>Argentine</v>
      </c>
      <c r="AK95" s="177" t="str">
        <f>U18</f>
        <v>Norvège</v>
      </c>
      <c r="AL95" s="177" t="str">
        <f>U29</f>
        <v>Espagne</v>
      </c>
    </row>
    <row r="96" spans="1:68" hidden="1">
      <c r="AG96" s="178" t="s">
        <v>198</v>
      </c>
      <c r="AH96" s="176"/>
      <c r="AI96" s="177" t="str">
        <f>U40</f>
        <v>Brésil</v>
      </c>
      <c r="AJ96" s="177" t="str">
        <f>U18</f>
        <v>Norvège</v>
      </c>
      <c r="AK96" s="177" t="str">
        <f>U29</f>
        <v>Espagne</v>
      </c>
      <c r="AL96" s="177" t="str">
        <f>U62</f>
        <v>Nouvelle Zélande</v>
      </c>
    </row>
    <row r="97" spans="33:38" hidden="1">
      <c r="AG97" s="178" t="s">
        <v>199</v>
      </c>
      <c r="AH97" s="176"/>
      <c r="AI97" s="177" t="str">
        <f>U40</f>
        <v>Brésil</v>
      </c>
      <c r="AJ97" s="177" t="str">
        <f>U18</f>
        <v>Norvège</v>
      </c>
      <c r="AK97" s="177" t="str">
        <f>U29</f>
        <v>Espagne</v>
      </c>
      <c r="AL97" s="177" t="str">
        <f>U73</f>
        <v>Chili</v>
      </c>
    </row>
    <row r="98" spans="33:38" hidden="1">
      <c r="AG98" s="178" t="s">
        <v>200</v>
      </c>
      <c r="AH98" s="176"/>
      <c r="AI98" s="177" t="str">
        <f>U51</f>
        <v>Argentine</v>
      </c>
      <c r="AJ98" s="177" t="str">
        <f>U18</f>
        <v>Norvège</v>
      </c>
      <c r="AK98" s="177" t="str">
        <f>U29</f>
        <v>Espagne</v>
      </c>
      <c r="AL98" s="177" t="str">
        <f>U62</f>
        <v>Nouvelle Zélande</v>
      </c>
    </row>
    <row r="99" spans="33:38" hidden="1">
      <c r="AG99" s="178" t="s">
        <v>201</v>
      </c>
      <c r="AH99" s="176"/>
      <c r="AI99" s="177" t="str">
        <f>U51</f>
        <v>Argentine</v>
      </c>
      <c r="AJ99" s="177" t="str">
        <f>U18</f>
        <v>Norvège</v>
      </c>
      <c r="AK99" s="177" t="str">
        <f>U29</f>
        <v>Espagne</v>
      </c>
      <c r="AL99" s="177" t="str">
        <f>U73</f>
        <v>Chili</v>
      </c>
    </row>
    <row r="100" spans="33:38" hidden="1">
      <c r="AG100" s="178" t="s">
        <v>202</v>
      </c>
      <c r="AH100" s="176"/>
      <c r="AI100" s="177" t="str">
        <f>U62</f>
        <v>Nouvelle Zélande</v>
      </c>
      <c r="AJ100" s="177" t="str">
        <f>U18</f>
        <v>Norvège</v>
      </c>
      <c r="AK100" s="177" t="str">
        <f>U29</f>
        <v>Espagne</v>
      </c>
      <c r="AL100" s="177" t="str">
        <f>U73</f>
        <v>Chili</v>
      </c>
    </row>
    <row r="101" spans="33:38" hidden="1">
      <c r="AG101" s="178" t="s">
        <v>203</v>
      </c>
      <c r="AH101" s="176"/>
      <c r="AI101" s="177" t="str">
        <f>U40</f>
        <v>Brésil</v>
      </c>
      <c r="AJ101" s="177" t="str">
        <f>U51</f>
        <v>Argentine</v>
      </c>
      <c r="AK101" s="177" t="str">
        <f>U18</f>
        <v>Norvège</v>
      </c>
      <c r="AL101" s="177" t="str">
        <f>U62</f>
        <v>Nouvelle Zélande</v>
      </c>
    </row>
    <row r="102" spans="33:38" hidden="1">
      <c r="AG102" s="178" t="s">
        <v>204</v>
      </c>
      <c r="AH102" s="176"/>
      <c r="AI102" s="177" t="str">
        <f>U40</f>
        <v>Brésil</v>
      </c>
      <c r="AJ102" s="177" t="str">
        <f>U51</f>
        <v>Argentine</v>
      </c>
      <c r="AK102" s="177" t="str">
        <f>U18</f>
        <v>Norvège</v>
      </c>
      <c r="AL102" s="177" t="str">
        <f>U73</f>
        <v>Chili</v>
      </c>
    </row>
    <row r="103" spans="33:38" hidden="1">
      <c r="AG103" s="178" t="s">
        <v>205</v>
      </c>
      <c r="AH103" s="176"/>
      <c r="AI103" s="177" t="str">
        <f>U40</f>
        <v>Brésil</v>
      </c>
      <c r="AJ103" s="177" t="str">
        <f>U18</f>
        <v>Norvège</v>
      </c>
      <c r="AK103" s="177" t="str">
        <f>U73</f>
        <v>Chili</v>
      </c>
      <c r="AL103" s="177" t="str">
        <f>U62</f>
        <v>Nouvelle Zélande</v>
      </c>
    </row>
    <row r="104" spans="33:38" hidden="1">
      <c r="AG104" s="178" t="s">
        <v>206</v>
      </c>
      <c r="AH104" s="176"/>
      <c r="AI104" s="177" t="str">
        <f>U51</f>
        <v>Argentine</v>
      </c>
      <c r="AJ104" s="177" t="str">
        <f>U18</f>
        <v>Norvège</v>
      </c>
      <c r="AK104" s="177" t="str">
        <f>U73</f>
        <v>Chili</v>
      </c>
      <c r="AL104" s="177" t="str">
        <f>U62</f>
        <v>Nouvelle Zélande</v>
      </c>
    </row>
    <row r="105" spans="33:38" hidden="1">
      <c r="AG105" s="178" t="s">
        <v>207</v>
      </c>
      <c r="AH105" s="176"/>
      <c r="AI105" s="177" t="str">
        <f>U40</f>
        <v>Brésil</v>
      </c>
      <c r="AJ105" s="177" t="str">
        <f>U51</f>
        <v>Argentine</v>
      </c>
      <c r="AK105" s="177" t="str">
        <f>U29</f>
        <v>Espagne</v>
      </c>
      <c r="AL105" s="177" t="str">
        <f>U62</f>
        <v>Nouvelle Zélande</v>
      </c>
    </row>
    <row r="106" spans="33:38" hidden="1">
      <c r="AG106" s="178" t="s">
        <v>208</v>
      </c>
      <c r="AH106" s="176"/>
      <c r="AI106" s="177" t="str">
        <f>U40</f>
        <v>Brésil</v>
      </c>
      <c r="AJ106" s="177" t="str">
        <f>U51</f>
        <v>Argentine</v>
      </c>
      <c r="AK106" s="177" t="str">
        <f>U29</f>
        <v>Espagne</v>
      </c>
      <c r="AL106" s="177" t="str">
        <f>U73</f>
        <v>Chili</v>
      </c>
    </row>
    <row r="107" spans="33:38" hidden="1">
      <c r="AG107" s="178" t="s">
        <v>209</v>
      </c>
      <c r="AH107" s="176"/>
      <c r="AI107" s="177" t="str">
        <f>U62</f>
        <v>Nouvelle Zélande</v>
      </c>
      <c r="AJ107" s="177" t="str">
        <f>U40</f>
        <v>Brésil</v>
      </c>
      <c r="AK107" s="177" t="str">
        <f>U29</f>
        <v>Espagne</v>
      </c>
      <c r="AL107" s="177" t="str">
        <f>U73</f>
        <v>Chili</v>
      </c>
    </row>
    <row r="108" spans="33:38" hidden="1">
      <c r="AG108" s="178" t="s">
        <v>210</v>
      </c>
      <c r="AH108" s="176"/>
      <c r="AI108" s="177" t="str">
        <f>U62</f>
        <v>Nouvelle Zélande</v>
      </c>
      <c r="AJ108" s="177" t="str">
        <f>U51</f>
        <v>Argentine</v>
      </c>
      <c r="AK108" s="177" t="str">
        <f>U29</f>
        <v>Espagne</v>
      </c>
      <c r="AL108" s="177" t="str">
        <f>U73</f>
        <v>Chili</v>
      </c>
    </row>
    <row r="109" spans="33:38" hidden="1">
      <c r="AG109" s="178" t="s">
        <v>211</v>
      </c>
      <c r="AH109" s="176"/>
      <c r="AI109" s="177" t="str">
        <f>U40</f>
        <v>Brésil</v>
      </c>
      <c r="AJ109" s="177" t="str">
        <f>U51</f>
        <v>Argentine</v>
      </c>
      <c r="AK109" s="177" t="str">
        <f>U73</f>
        <v>Chili</v>
      </c>
      <c r="AL109" s="177" t="str">
        <f>U62</f>
        <v>Nouvelle Zélande</v>
      </c>
    </row>
  </sheetData>
  <sheetProtection password="90F8" sheet="1" objects="1" scenarios="1" selectLockedCells="1"/>
  <mergeCells count="54">
    <mergeCell ref="K3:S3"/>
    <mergeCell ref="J13:L13"/>
    <mergeCell ref="J24:L24"/>
    <mergeCell ref="H2:I2"/>
    <mergeCell ref="H3:I3"/>
    <mergeCell ref="H4:I4"/>
    <mergeCell ref="F13:I13"/>
    <mergeCell ref="F24:I24"/>
    <mergeCell ref="F6:I6"/>
    <mergeCell ref="F14:I14"/>
    <mergeCell ref="F25:I25"/>
    <mergeCell ref="BG49:BH49"/>
    <mergeCell ref="BG27:BH27"/>
    <mergeCell ref="BG28:BH28"/>
    <mergeCell ref="BG29:BH29"/>
    <mergeCell ref="BG30:BH30"/>
    <mergeCell ref="BG38:BH38"/>
    <mergeCell ref="BG39:BH39"/>
    <mergeCell ref="F35:I35"/>
    <mergeCell ref="J35:L35"/>
    <mergeCell ref="BG37:BH37"/>
    <mergeCell ref="BG48:BH48"/>
    <mergeCell ref="F46:I46"/>
    <mergeCell ref="J46:L46"/>
    <mergeCell ref="F36:I36"/>
    <mergeCell ref="F47:I47"/>
    <mergeCell ref="BG59:BH59"/>
    <mergeCell ref="BG19:BH19"/>
    <mergeCell ref="BG26:BH26"/>
    <mergeCell ref="BG16:BH16"/>
    <mergeCell ref="BG17:BH17"/>
    <mergeCell ref="BG18:BH18"/>
    <mergeCell ref="BG15:BH15"/>
    <mergeCell ref="T82:AC82"/>
    <mergeCell ref="BG40:BH40"/>
    <mergeCell ref="BG41:BH41"/>
    <mergeCell ref="BG61:BH61"/>
    <mergeCell ref="BG62:BH62"/>
    <mergeCell ref="BG63:BH63"/>
    <mergeCell ref="BG71:BH71"/>
    <mergeCell ref="BG50:BH50"/>
    <mergeCell ref="BG51:BH51"/>
    <mergeCell ref="BG52:BH52"/>
    <mergeCell ref="BG60:BH60"/>
    <mergeCell ref="BG70:BH70"/>
    <mergeCell ref="BG72:BH72"/>
    <mergeCell ref="BG74:BH74"/>
    <mergeCell ref="BG73:BH73"/>
    <mergeCell ref="F57:I57"/>
    <mergeCell ref="J57:L57"/>
    <mergeCell ref="F68:I68"/>
    <mergeCell ref="J68:L68"/>
    <mergeCell ref="F69:I69"/>
    <mergeCell ref="F58:I58"/>
  </mergeCells>
  <phoneticPr fontId="1" type="noConversion"/>
  <conditionalFormatting sqref="F6:U6">
    <cfRule type="cellIs" dxfId="42" priority="32" operator="equal">
      <formula>"GRILLE COMPLETE"</formula>
    </cfRule>
    <cfRule type="cellIs" dxfId="41" priority="33" stopIfTrue="1" operator="equal">
      <formula>"GRILLE INCOMPLETE"</formula>
    </cfRule>
  </conditionalFormatting>
  <conditionalFormatting sqref="J15:L20">
    <cfRule type="expression" dxfId="40" priority="31">
      <formula>C15=1</formula>
    </cfRule>
  </conditionalFormatting>
  <conditionalFormatting sqref="J26:L31">
    <cfRule type="expression" dxfId="39" priority="30">
      <formula>C26=1</formula>
    </cfRule>
  </conditionalFormatting>
  <conditionalFormatting sqref="J37:L42">
    <cfRule type="expression" dxfId="38" priority="29">
      <formula>C37=1</formula>
    </cfRule>
  </conditionalFormatting>
  <conditionalFormatting sqref="J48:L53">
    <cfRule type="expression" dxfId="37" priority="28">
      <formula>C48=1</formula>
    </cfRule>
  </conditionalFormatting>
  <conditionalFormatting sqref="J59:L64">
    <cfRule type="expression" dxfId="36" priority="27">
      <formula>C59=1</formula>
    </cfRule>
  </conditionalFormatting>
  <conditionalFormatting sqref="J70:L75">
    <cfRule type="expression" dxfId="35" priority="26">
      <formula>C70=1</formula>
    </cfRule>
  </conditionalFormatting>
  <conditionalFormatting sqref="J26:L31">
    <cfRule type="expression" dxfId="34" priority="21">
      <formula>C26=1</formula>
    </cfRule>
  </conditionalFormatting>
  <conditionalFormatting sqref="J37:L42">
    <cfRule type="expression" dxfId="33" priority="20">
      <formula>C37=1</formula>
    </cfRule>
  </conditionalFormatting>
  <conditionalFormatting sqref="J48:L53">
    <cfRule type="expression" dxfId="32" priority="19">
      <formula>C48=1</formula>
    </cfRule>
  </conditionalFormatting>
  <conditionalFormatting sqref="J59:L64">
    <cfRule type="expression" dxfId="31" priority="18">
      <formula>C59=1</formula>
    </cfRule>
  </conditionalFormatting>
  <conditionalFormatting sqref="J70:L75">
    <cfRule type="expression" dxfId="30" priority="17">
      <formula>C70=1</formula>
    </cfRule>
  </conditionalFormatting>
  <conditionalFormatting sqref="K3:S3">
    <cfRule type="cellIs" dxfId="29" priority="14" operator="notEqual">
      <formula>""</formula>
    </cfRule>
  </conditionalFormatting>
  <conditionalFormatting sqref="J26:L31">
    <cfRule type="expression" dxfId="28" priority="13">
      <formula>C26=1</formula>
    </cfRule>
  </conditionalFormatting>
  <conditionalFormatting sqref="J37:L42">
    <cfRule type="expression" dxfId="27" priority="12">
      <formula>C37=1</formula>
    </cfRule>
  </conditionalFormatting>
  <conditionalFormatting sqref="J48:L53">
    <cfRule type="expression" dxfId="26" priority="11">
      <formula>C48=1</formula>
    </cfRule>
  </conditionalFormatting>
  <conditionalFormatting sqref="J59:L64">
    <cfRule type="expression" dxfId="25" priority="10">
      <formula>C59=1</formula>
    </cfRule>
  </conditionalFormatting>
  <conditionalFormatting sqref="J70:L75">
    <cfRule type="expression" dxfId="24" priority="9">
      <formula>C70=1</formula>
    </cfRule>
  </conditionalFormatting>
  <conditionalFormatting sqref="AC20:AC23">
    <cfRule type="expression" dxfId="23" priority="7">
      <formula>$T20&lt;&gt;""</formula>
    </cfRule>
  </conditionalFormatting>
  <conditionalFormatting sqref="AC31:AC34">
    <cfRule type="expression" dxfId="22" priority="6">
      <formula>$T31&lt;&gt;""</formula>
    </cfRule>
  </conditionalFormatting>
  <conditionalFormatting sqref="AC42:AC45">
    <cfRule type="expression" dxfId="21" priority="5">
      <formula>$T42&lt;&gt;""</formula>
    </cfRule>
  </conditionalFormatting>
  <conditionalFormatting sqref="AC53:AC56">
    <cfRule type="expression" dxfId="20" priority="4">
      <formula>$T53&lt;&gt;""</formula>
    </cfRule>
  </conditionalFormatting>
  <conditionalFormatting sqref="AC64:AC67">
    <cfRule type="expression" dxfId="19" priority="3">
      <formula>$T64&lt;&gt;""</formula>
    </cfRule>
  </conditionalFormatting>
  <conditionalFormatting sqref="AC75:AC78">
    <cfRule type="expression" dxfId="18" priority="2">
      <formula>$T75&lt;&gt;""</formula>
    </cfRule>
  </conditionalFormatting>
  <conditionalFormatting sqref="J85:J90">
    <cfRule type="expression" dxfId="17" priority="1">
      <formula>$I85&lt;&gt;""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  <legacy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/>
  <dimension ref="A1:T85"/>
  <sheetViews>
    <sheetView showGridLines="0" showRowColHeaders="0" zoomScale="85" zoomScaleNormal="85" workbookViewId="0">
      <selection activeCell="F8" sqref="F8:F9"/>
    </sheetView>
  </sheetViews>
  <sheetFormatPr baseColWidth="10" defaultRowHeight="17.25" customHeight="1"/>
  <cols>
    <col min="1" max="1" width="20" style="72" customWidth="1"/>
    <col min="2" max="2" width="0" style="72" hidden="1" customWidth="1"/>
    <col min="3" max="3" width="28.7109375" style="72" customWidth="1"/>
    <col min="4" max="4" width="6.85546875" style="72" customWidth="1"/>
    <col min="5" max="5" width="11.42578125" style="72"/>
    <col min="6" max="6" width="28.7109375" style="72" customWidth="1"/>
    <col min="7" max="7" width="6.85546875" style="72" customWidth="1"/>
    <col min="8" max="8" width="11.42578125" style="72"/>
    <col min="9" max="9" width="28.7109375" style="72" customWidth="1"/>
    <col min="10" max="10" width="6.85546875" style="72" customWidth="1"/>
    <col min="11" max="11" width="11.42578125" style="72"/>
    <col min="12" max="12" width="28.7109375" style="72" customWidth="1"/>
    <col min="13" max="13" width="7" style="72" customWidth="1"/>
    <col min="14" max="14" width="11.42578125" style="72" customWidth="1"/>
    <col min="15" max="15" width="28.7109375" style="72" customWidth="1"/>
    <col min="16" max="16384" width="11.42578125" style="72"/>
  </cols>
  <sheetData>
    <row r="1" spans="1:20" ht="17.25" customHeight="1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</row>
    <row r="2" spans="1:20" ht="17.25" customHeight="1" thickBot="1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</row>
    <row r="3" spans="1:20" s="73" customFormat="1" ht="17.25" customHeight="1" thickBot="1">
      <c r="A3" s="140"/>
      <c r="B3" s="141"/>
      <c r="C3" s="302" t="s">
        <v>41</v>
      </c>
      <c r="D3" s="304"/>
      <c r="E3" s="280"/>
      <c r="F3" s="302" t="s">
        <v>32</v>
      </c>
      <c r="G3" s="304"/>
      <c r="H3" s="280"/>
      <c r="I3" s="302" t="s">
        <v>33</v>
      </c>
      <c r="J3" s="304"/>
      <c r="K3" s="290"/>
      <c r="L3" s="302" t="s">
        <v>34</v>
      </c>
      <c r="M3" s="304"/>
      <c r="N3" s="290"/>
      <c r="O3" s="290"/>
      <c r="P3" s="140"/>
      <c r="Q3" s="140"/>
      <c r="R3" s="140"/>
      <c r="S3" s="140"/>
      <c r="T3" s="140"/>
    </row>
    <row r="4" spans="1:20" ht="17.25" customHeight="1">
      <c r="A4" s="139"/>
      <c r="B4" s="139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139"/>
      <c r="Q4" s="139"/>
      <c r="R4" s="139"/>
      <c r="S4" s="139"/>
      <c r="T4" s="139"/>
    </row>
    <row r="5" spans="1:20" ht="17.25" customHeight="1" thickBot="1">
      <c r="A5" s="139"/>
      <c r="B5" s="139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139"/>
      <c r="Q5" s="139"/>
      <c r="R5" s="139"/>
      <c r="S5" s="139"/>
      <c r="T5" s="139"/>
    </row>
    <row r="6" spans="1:20" ht="17.25" customHeight="1" thickBot="1">
      <c r="A6" s="139"/>
      <c r="B6" s="139"/>
      <c r="C6" s="313" t="str">
        <f>IF(SUM(Poules!W16:W19)=12,Poules!U17,"")</f>
        <v/>
      </c>
      <c r="D6" s="29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139"/>
      <c r="Q6" s="139"/>
      <c r="R6" s="139"/>
      <c r="S6" s="139"/>
      <c r="T6" s="139"/>
    </row>
    <row r="7" spans="1:20" ht="17.25" customHeight="1" thickBot="1">
      <c r="A7" s="139"/>
      <c r="B7" s="139"/>
      <c r="C7" s="314"/>
      <c r="D7" s="292"/>
      <c r="E7" s="293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139"/>
      <c r="Q7" s="139"/>
      <c r="R7" s="139"/>
      <c r="S7" s="139"/>
      <c r="T7" s="139"/>
    </row>
    <row r="8" spans="1:20" ht="17.25" customHeight="1" thickBot="1">
      <c r="A8" s="139"/>
      <c r="B8" s="139"/>
      <c r="C8" s="290"/>
      <c r="D8" s="294"/>
      <c r="E8" s="293"/>
      <c r="F8" s="311"/>
      <c r="G8" s="291"/>
      <c r="H8" s="281"/>
      <c r="I8" s="281"/>
      <c r="J8" s="281"/>
      <c r="K8" s="281"/>
      <c r="L8" s="281"/>
      <c r="M8" s="281"/>
      <c r="N8" s="281"/>
      <c r="O8" s="281"/>
      <c r="P8" s="139"/>
      <c r="Q8" s="139"/>
      <c r="R8" s="139"/>
      <c r="S8" s="139"/>
      <c r="T8" s="139"/>
    </row>
    <row r="9" spans="1:20" ht="17.25" customHeight="1" thickBot="1">
      <c r="A9" s="139"/>
      <c r="B9" s="139"/>
      <c r="C9" s="281"/>
      <c r="D9" s="295"/>
      <c r="E9" s="296"/>
      <c r="F9" s="312"/>
      <c r="G9" s="292"/>
      <c r="H9" s="281"/>
      <c r="I9" s="281"/>
      <c r="J9" s="281"/>
      <c r="K9" s="281"/>
      <c r="L9" s="281"/>
      <c r="M9" s="281"/>
      <c r="N9" s="281"/>
      <c r="O9" s="281"/>
      <c r="P9" s="139"/>
      <c r="Q9" s="139"/>
      <c r="R9" s="139"/>
      <c r="S9" s="139"/>
      <c r="T9" s="139"/>
    </row>
    <row r="10" spans="1:20" ht="17.25" customHeight="1" thickBot="1">
      <c r="A10" s="139"/>
      <c r="B10" s="139"/>
      <c r="C10" s="313" t="str">
        <f>IF(SUM(Poules!W38:W41)=12,Poules!U39,"")</f>
        <v/>
      </c>
      <c r="D10" s="297"/>
      <c r="E10" s="293"/>
      <c r="F10" s="281"/>
      <c r="G10" s="295"/>
      <c r="H10" s="281"/>
      <c r="I10" s="281"/>
      <c r="J10" s="281"/>
      <c r="K10" s="281"/>
      <c r="L10" s="281"/>
      <c r="M10" s="281"/>
      <c r="N10" s="281"/>
      <c r="O10" s="281"/>
      <c r="P10" s="139"/>
      <c r="Q10" s="139"/>
      <c r="R10" s="139"/>
      <c r="S10" s="139"/>
      <c r="T10" s="139"/>
    </row>
    <row r="11" spans="1:20" ht="17.25" customHeight="1" thickBot="1">
      <c r="A11" s="139"/>
      <c r="B11" s="139"/>
      <c r="C11" s="314"/>
      <c r="D11" s="281"/>
      <c r="E11" s="281"/>
      <c r="F11" s="281"/>
      <c r="G11" s="295"/>
      <c r="H11" s="281"/>
      <c r="I11" s="281"/>
      <c r="J11" s="281"/>
      <c r="K11" s="281"/>
      <c r="L11" s="281"/>
      <c r="M11" s="281"/>
      <c r="N11" s="281"/>
      <c r="O11" s="281"/>
      <c r="P11" s="139"/>
      <c r="Q11" s="139"/>
      <c r="R11" s="139"/>
      <c r="S11" s="139"/>
      <c r="T11" s="139"/>
    </row>
    <row r="12" spans="1:20" ht="17.25" customHeight="1" thickBot="1">
      <c r="A12" s="139"/>
      <c r="B12" s="139"/>
      <c r="C12" s="281"/>
      <c r="D12" s="281"/>
      <c r="E12" s="281"/>
      <c r="F12" s="281"/>
      <c r="G12" s="294"/>
      <c r="H12" s="298"/>
      <c r="I12" s="311"/>
      <c r="J12" s="291"/>
      <c r="K12" s="281"/>
      <c r="L12" s="281"/>
      <c r="M12" s="281"/>
      <c r="N12" s="281"/>
      <c r="O12" s="281"/>
      <c r="P12" s="139"/>
      <c r="Q12" s="139"/>
      <c r="R12" s="139"/>
      <c r="S12" s="139"/>
      <c r="T12" s="139"/>
    </row>
    <row r="13" spans="1:20" ht="17.25" customHeight="1" thickBot="1">
      <c r="A13" s="139"/>
      <c r="B13" s="139"/>
      <c r="C13" s="281"/>
      <c r="D13" s="281"/>
      <c r="E13" s="281"/>
      <c r="F13" s="281"/>
      <c r="G13" s="295"/>
      <c r="H13" s="281"/>
      <c r="I13" s="312"/>
      <c r="J13" s="292"/>
      <c r="K13" s="281"/>
      <c r="L13" s="281"/>
      <c r="M13" s="281"/>
      <c r="N13" s="281"/>
      <c r="O13" s="281"/>
      <c r="P13" s="139"/>
      <c r="Q13" s="139"/>
      <c r="R13" s="139"/>
      <c r="S13" s="139"/>
      <c r="T13" s="139"/>
    </row>
    <row r="14" spans="1:20" ht="17.25" customHeight="1" thickBot="1">
      <c r="A14" s="139"/>
      <c r="B14" s="139"/>
      <c r="C14" s="313" t="str">
        <f>IF(SUM(Poules!W49:W52)=12,Poules!U49,"")</f>
        <v/>
      </c>
      <c r="D14" s="291"/>
      <c r="E14" s="281"/>
      <c r="F14" s="281"/>
      <c r="G14" s="295"/>
      <c r="H14" s="281"/>
      <c r="I14" s="281"/>
      <c r="J14" s="295"/>
      <c r="K14" s="281"/>
      <c r="L14" s="281"/>
      <c r="M14" s="281"/>
      <c r="N14" s="281"/>
      <c r="O14" s="281"/>
      <c r="P14" s="139"/>
      <c r="Q14" s="139"/>
      <c r="R14" s="139"/>
      <c r="S14" s="139"/>
      <c r="T14" s="139"/>
    </row>
    <row r="15" spans="1:20" ht="17.25" customHeight="1" thickBot="1">
      <c r="A15" s="139"/>
      <c r="B15" s="139"/>
      <c r="C15" s="314"/>
      <c r="D15" s="292"/>
      <c r="E15" s="293"/>
      <c r="F15" s="281"/>
      <c r="G15" s="295"/>
      <c r="H15" s="281"/>
      <c r="I15" s="281"/>
      <c r="J15" s="295"/>
      <c r="K15" s="281"/>
      <c r="L15" s="281"/>
      <c r="M15" s="281"/>
      <c r="N15" s="281"/>
      <c r="O15" s="281"/>
      <c r="P15" s="139"/>
      <c r="Q15" s="139"/>
      <c r="R15" s="139"/>
      <c r="S15" s="139"/>
      <c r="T15" s="139"/>
    </row>
    <row r="16" spans="1:20" ht="17.25" customHeight="1" thickBot="1">
      <c r="A16" s="139"/>
      <c r="B16" s="139"/>
      <c r="C16" s="281"/>
      <c r="D16" s="294"/>
      <c r="E16" s="293"/>
      <c r="F16" s="311"/>
      <c r="G16" s="297"/>
      <c r="H16" s="281"/>
      <c r="I16" s="281"/>
      <c r="J16" s="295"/>
      <c r="K16" s="281"/>
      <c r="L16" s="281"/>
      <c r="M16" s="281"/>
      <c r="N16" s="281"/>
      <c r="O16" s="281"/>
      <c r="P16" s="139"/>
      <c r="Q16" s="139"/>
      <c r="R16" s="139"/>
      <c r="S16" s="139"/>
      <c r="T16" s="139"/>
    </row>
    <row r="17" spans="1:20" ht="17.25" customHeight="1" thickBot="1">
      <c r="A17" s="139"/>
      <c r="B17" s="139"/>
      <c r="C17" s="281"/>
      <c r="D17" s="295"/>
      <c r="E17" s="296"/>
      <c r="F17" s="312"/>
      <c r="G17" s="281"/>
      <c r="H17" s="281"/>
      <c r="I17" s="281"/>
      <c r="J17" s="295"/>
      <c r="K17" s="281"/>
      <c r="L17" s="281"/>
      <c r="M17" s="281"/>
      <c r="N17" s="281"/>
      <c r="O17" s="281"/>
      <c r="P17" s="139"/>
      <c r="Q17" s="139"/>
      <c r="R17" s="139"/>
      <c r="S17" s="139"/>
      <c r="T17" s="139"/>
    </row>
    <row r="18" spans="1:20" ht="17.25" customHeight="1" thickBot="1">
      <c r="A18" s="139"/>
      <c r="B18" s="139"/>
      <c r="C18" s="313" t="str">
        <f>IF(SUM(Poules!W16:W19,Poules!W27:W30,Poules!W38:W41,Poules!W49:W52,Poules!W60:W63,Poules!W71:W74)=72,Poules!Y93,"")</f>
        <v/>
      </c>
      <c r="D18" s="297"/>
      <c r="E18" s="293"/>
      <c r="F18" s="281"/>
      <c r="G18" s="281"/>
      <c r="H18" s="281"/>
      <c r="I18" s="281"/>
      <c r="J18" s="295"/>
      <c r="K18" s="281"/>
      <c r="L18" s="281"/>
      <c r="M18" s="281"/>
      <c r="N18" s="281"/>
      <c r="O18" s="281"/>
      <c r="P18" s="139"/>
      <c r="Q18" s="139"/>
      <c r="R18" s="139"/>
      <c r="S18" s="139"/>
      <c r="T18" s="139"/>
    </row>
    <row r="19" spans="1:20" ht="17.25" customHeight="1" thickBot="1">
      <c r="A19" s="139"/>
      <c r="B19" s="139"/>
      <c r="C19" s="314"/>
      <c r="D19" s="281"/>
      <c r="E19" s="281"/>
      <c r="F19" s="281"/>
      <c r="G19" s="281"/>
      <c r="H19" s="281"/>
      <c r="I19" s="281"/>
      <c r="J19" s="295"/>
      <c r="K19" s="281"/>
      <c r="L19" s="281"/>
      <c r="M19" s="281"/>
      <c r="N19" s="281"/>
      <c r="O19" s="281"/>
      <c r="P19" s="139"/>
      <c r="Q19" s="139"/>
      <c r="R19" s="139"/>
      <c r="S19" s="139"/>
      <c r="T19" s="139"/>
    </row>
    <row r="20" spans="1:20" ht="17.25" customHeight="1" thickBot="1">
      <c r="A20" s="139"/>
      <c r="B20" s="139"/>
      <c r="C20" s="281"/>
      <c r="D20" s="281"/>
      <c r="E20" s="281"/>
      <c r="F20" s="281"/>
      <c r="G20" s="281"/>
      <c r="H20" s="281"/>
      <c r="I20" s="281"/>
      <c r="J20" s="294"/>
      <c r="K20" s="298"/>
      <c r="L20" s="311"/>
      <c r="M20" s="291"/>
      <c r="N20" s="281"/>
      <c r="O20" s="281"/>
      <c r="P20" s="139"/>
      <c r="Q20" s="139"/>
      <c r="R20" s="139"/>
      <c r="S20" s="139"/>
      <c r="T20" s="139"/>
    </row>
    <row r="21" spans="1:20" ht="17.25" customHeight="1" thickBot="1">
      <c r="A21" s="139"/>
      <c r="B21" s="139"/>
      <c r="C21" s="281"/>
      <c r="D21" s="281"/>
      <c r="E21" s="281"/>
      <c r="F21" s="281"/>
      <c r="G21" s="281"/>
      <c r="H21" s="281"/>
      <c r="I21" s="281"/>
      <c r="J21" s="295"/>
      <c r="K21" s="281"/>
      <c r="L21" s="312"/>
      <c r="M21" s="292"/>
      <c r="N21" s="281"/>
      <c r="O21" s="281"/>
      <c r="P21" s="139"/>
      <c r="Q21" s="139"/>
      <c r="R21" s="139"/>
      <c r="S21" s="139"/>
      <c r="T21" s="139"/>
    </row>
    <row r="22" spans="1:20" ht="17.25" customHeight="1" thickBot="1">
      <c r="A22" s="139"/>
      <c r="B22" s="139"/>
      <c r="C22" s="313" t="str">
        <f>IF(SUM(Poules!W16:W19)=12,Poules!U16,"")</f>
        <v/>
      </c>
      <c r="D22" s="291"/>
      <c r="E22" s="281"/>
      <c r="F22" s="281"/>
      <c r="G22" s="281"/>
      <c r="H22" s="281"/>
      <c r="I22" s="281"/>
      <c r="J22" s="295"/>
      <c r="K22" s="281"/>
      <c r="L22" s="281"/>
      <c r="M22" s="295"/>
      <c r="N22" s="281"/>
      <c r="O22" s="281"/>
      <c r="P22" s="139"/>
      <c r="Q22" s="139"/>
      <c r="R22" s="139"/>
      <c r="S22" s="139"/>
      <c r="T22" s="139"/>
    </row>
    <row r="23" spans="1:20" ht="17.25" customHeight="1" thickBot="1">
      <c r="A23" s="139"/>
      <c r="B23" s="139"/>
      <c r="C23" s="314"/>
      <c r="D23" s="292"/>
      <c r="E23" s="293"/>
      <c r="F23" s="281"/>
      <c r="G23" s="281"/>
      <c r="H23" s="281"/>
      <c r="I23" s="281"/>
      <c r="J23" s="295"/>
      <c r="K23" s="281"/>
      <c r="L23" s="281"/>
      <c r="M23" s="295"/>
      <c r="N23" s="281"/>
      <c r="O23" s="281"/>
      <c r="P23" s="139"/>
      <c r="Q23" s="139"/>
      <c r="R23" s="139"/>
      <c r="S23" s="139"/>
      <c r="T23" s="139"/>
    </row>
    <row r="24" spans="1:20" ht="17.25" customHeight="1" thickBot="1">
      <c r="A24" s="139"/>
      <c r="B24" s="139"/>
      <c r="C24" s="281"/>
      <c r="D24" s="294" t="str">
        <f>IF(Grille!G58&lt;&gt;"",Grille!G58,"")</f>
        <v/>
      </c>
      <c r="E24" s="293"/>
      <c r="F24" s="311"/>
      <c r="G24" s="291"/>
      <c r="H24" s="281"/>
      <c r="I24" s="281"/>
      <c r="J24" s="295"/>
      <c r="K24" s="281"/>
      <c r="L24" s="281"/>
      <c r="M24" s="295"/>
      <c r="N24" s="281"/>
      <c r="O24" s="281"/>
      <c r="P24" s="139"/>
      <c r="Q24" s="139"/>
      <c r="R24" s="139"/>
      <c r="S24" s="139"/>
      <c r="T24" s="139"/>
    </row>
    <row r="25" spans="1:20" ht="17.25" customHeight="1" thickBot="1">
      <c r="A25" s="139"/>
      <c r="B25" s="139"/>
      <c r="C25" s="281"/>
      <c r="D25" s="295"/>
      <c r="E25" s="296"/>
      <c r="F25" s="312"/>
      <c r="G25" s="292"/>
      <c r="H25" s="281"/>
      <c r="I25" s="281"/>
      <c r="J25" s="295"/>
      <c r="K25" s="281"/>
      <c r="L25" s="281"/>
      <c r="M25" s="295"/>
      <c r="N25" s="281"/>
      <c r="O25" s="281"/>
      <c r="P25" s="139"/>
      <c r="Q25" s="139"/>
      <c r="R25" s="139"/>
      <c r="S25" s="139"/>
      <c r="T25" s="139"/>
    </row>
    <row r="26" spans="1:20" ht="17.25" customHeight="1" thickBot="1">
      <c r="A26" s="139"/>
      <c r="B26" s="139"/>
      <c r="C26" s="313" t="str">
        <f>IF(SUM(Poules!W16:W19,Poules!W27:W30,Poules!W38:W41,Poules!W49:W52,Poules!W60:W63,Poules!W71:W74)=72,Poules!V93,"")</f>
        <v/>
      </c>
      <c r="D26" s="297"/>
      <c r="E26" s="293"/>
      <c r="F26" s="281"/>
      <c r="G26" s="295"/>
      <c r="H26" s="281"/>
      <c r="I26" s="281"/>
      <c r="J26" s="295"/>
      <c r="K26" s="281"/>
      <c r="L26" s="281"/>
      <c r="M26" s="295"/>
      <c r="N26" s="281"/>
      <c r="O26" s="281"/>
      <c r="P26" s="139"/>
      <c r="Q26" s="139"/>
      <c r="R26" s="139"/>
      <c r="S26" s="139"/>
      <c r="T26" s="139"/>
    </row>
    <row r="27" spans="1:20" ht="17.25" customHeight="1" thickBot="1">
      <c r="A27" s="139"/>
      <c r="B27" s="139"/>
      <c r="C27" s="314"/>
      <c r="D27" s="281"/>
      <c r="E27" s="281"/>
      <c r="F27" s="281"/>
      <c r="G27" s="295"/>
      <c r="H27" s="281"/>
      <c r="I27" s="281"/>
      <c r="J27" s="295"/>
      <c r="K27" s="281"/>
      <c r="L27" s="281"/>
      <c r="M27" s="295"/>
      <c r="N27" s="281"/>
      <c r="O27" s="281"/>
      <c r="P27" s="139"/>
      <c r="Q27" s="139"/>
      <c r="R27" s="139"/>
      <c r="S27" s="139"/>
      <c r="T27" s="139"/>
    </row>
    <row r="28" spans="1:20" ht="17.25" customHeight="1" thickBot="1">
      <c r="A28" s="139"/>
      <c r="B28" s="139"/>
      <c r="C28" s="281"/>
      <c r="D28" s="281"/>
      <c r="E28" s="281"/>
      <c r="F28" s="281"/>
      <c r="G28" s="294"/>
      <c r="H28" s="298"/>
      <c r="I28" s="311"/>
      <c r="J28" s="297"/>
      <c r="K28" s="281"/>
      <c r="L28" s="281"/>
      <c r="M28" s="295"/>
      <c r="N28" s="281"/>
      <c r="O28" s="281"/>
      <c r="P28" s="139"/>
      <c r="Q28" s="139"/>
      <c r="R28" s="139"/>
      <c r="S28" s="139"/>
      <c r="T28" s="139"/>
    </row>
    <row r="29" spans="1:20" ht="17.25" customHeight="1" thickBot="1">
      <c r="A29" s="139"/>
      <c r="B29" s="139"/>
      <c r="C29" s="281"/>
      <c r="D29" s="281"/>
      <c r="E29" s="281"/>
      <c r="F29" s="281"/>
      <c r="G29" s="295"/>
      <c r="H29" s="281"/>
      <c r="I29" s="312"/>
      <c r="J29" s="281"/>
      <c r="K29" s="281"/>
      <c r="L29" s="281"/>
      <c r="M29" s="295"/>
      <c r="N29" s="281"/>
      <c r="O29" s="281"/>
      <c r="P29" s="139"/>
      <c r="Q29" s="139"/>
      <c r="R29" s="139"/>
      <c r="S29" s="139"/>
      <c r="T29" s="139"/>
    </row>
    <row r="30" spans="1:20" ht="17.25" customHeight="1" thickBot="1">
      <c r="A30" s="139"/>
      <c r="B30" s="139"/>
      <c r="C30" s="313" t="str">
        <f>IF(SUM(Poules!W27:W30)=12,Poules!U28,"")</f>
        <v/>
      </c>
      <c r="D30" s="291"/>
      <c r="E30" s="281"/>
      <c r="F30" s="281"/>
      <c r="G30" s="295"/>
      <c r="H30" s="281"/>
      <c r="I30" s="281"/>
      <c r="J30" s="281"/>
      <c r="K30" s="281"/>
      <c r="L30" s="281"/>
      <c r="M30" s="295"/>
      <c r="N30" s="281"/>
      <c r="O30" s="281"/>
      <c r="P30" s="139"/>
      <c r="Q30" s="139"/>
      <c r="R30" s="139"/>
      <c r="S30" s="139"/>
      <c r="T30" s="139"/>
    </row>
    <row r="31" spans="1:20" ht="17.25" customHeight="1" thickBot="1">
      <c r="A31" s="139"/>
      <c r="B31" s="139"/>
      <c r="C31" s="314"/>
      <c r="D31" s="292"/>
      <c r="E31" s="293"/>
      <c r="F31" s="281"/>
      <c r="G31" s="295"/>
      <c r="H31" s="281"/>
      <c r="I31" s="281"/>
      <c r="J31" s="281"/>
      <c r="K31" s="281"/>
      <c r="L31" s="281"/>
      <c r="M31" s="295"/>
      <c r="N31" s="281"/>
      <c r="O31" s="281"/>
      <c r="P31" s="139"/>
      <c r="Q31" s="139"/>
      <c r="R31" s="139"/>
      <c r="S31" s="139"/>
      <c r="T31" s="139"/>
    </row>
    <row r="32" spans="1:20" ht="17.25" customHeight="1" thickBot="1">
      <c r="A32" s="139"/>
      <c r="B32" s="139"/>
      <c r="C32" s="281"/>
      <c r="D32" s="294" t="str">
        <f>IF(Grille!G66&lt;&gt;"",Grille!G66,"")</f>
        <v/>
      </c>
      <c r="E32" s="293"/>
      <c r="F32" s="311"/>
      <c r="G32" s="297"/>
      <c r="H32" s="281"/>
      <c r="I32" s="281"/>
      <c r="J32" s="281"/>
      <c r="K32" s="281"/>
      <c r="L32" s="281"/>
      <c r="M32" s="295"/>
      <c r="N32" s="281"/>
      <c r="O32" s="281"/>
      <c r="P32" s="139"/>
      <c r="Q32" s="139"/>
      <c r="R32" s="139"/>
      <c r="S32" s="139"/>
      <c r="T32" s="139"/>
    </row>
    <row r="33" spans="1:20" ht="17.25" customHeight="1" thickBot="1">
      <c r="A33" s="139"/>
      <c r="B33" s="139"/>
      <c r="C33" s="281"/>
      <c r="D33" s="295"/>
      <c r="E33" s="296"/>
      <c r="F33" s="312"/>
      <c r="G33" s="281"/>
      <c r="H33" s="281"/>
      <c r="I33" s="281"/>
      <c r="J33" s="281"/>
      <c r="K33" s="281"/>
      <c r="L33" s="281"/>
      <c r="M33" s="295"/>
      <c r="N33" s="281"/>
      <c r="O33" s="281"/>
      <c r="P33" s="139"/>
      <c r="Q33" s="139"/>
      <c r="R33" s="139"/>
      <c r="S33" s="139"/>
      <c r="T33" s="139"/>
    </row>
    <row r="34" spans="1:20" ht="17.25" customHeight="1" thickBot="1">
      <c r="A34" s="139"/>
      <c r="B34" s="139"/>
      <c r="C34" s="313" t="str">
        <f>IF(SUM(Poules!W71:W74)=12,Poules!U71,"")</f>
        <v/>
      </c>
      <c r="D34" s="297"/>
      <c r="E34" s="293"/>
      <c r="F34" s="281"/>
      <c r="G34" s="281"/>
      <c r="H34" s="281"/>
      <c r="I34" s="281"/>
      <c r="J34" s="281"/>
      <c r="K34" s="281"/>
      <c r="L34" s="281"/>
      <c r="M34" s="295"/>
      <c r="N34" s="281"/>
      <c r="O34" s="281"/>
      <c r="P34" s="139"/>
      <c r="Q34" s="139"/>
      <c r="R34" s="139"/>
      <c r="S34" s="139"/>
      <c r="T34" s="139"/>
    </row>
    <row r="35" spans="1:20" ht="17.25" customHeight="1" thickBot="1">
      <c r="A35" s="139"/>
      <c r="B35" s="139"/>
      <c r="C35" s="314"/>
      <c r="D35" s="281"/>
      <c r="E35" s="281"/>
      <c r="F35" s="281"/>
      <c r="G35" s="281"/>
      <c r="H35" s="281"/>
      <c r="I35" s="281"/>
      <c r="J35" s="281"/>
      <c r="K35" s="281"/>
      <c r="L35" s="281"/>
      <c r="M35" s="295"/>
      <c r="N35" s="281"/>
      <c r="O35" s="281"/>
      <c r="P35" s="139"/>
      <c r="Q35" s="139"/>
      <c r="R35" s="139"/>
      <c r="S35" s="139"/>
      <c r="T35" s="139"/>
    </row>
    <row r="36" spans="1:20" ht="17.25" customHeight="1" thickBot="1">
      <c r="A36" s="139"/>
      <c r="B36" s="139"/>
      <c r="C36" s="281"/>
      <c r="D36" s="281"/>
      <c r="E36" s="281"/>
      <c r="F36" s="281"/>
      <c r="G36" s="281"/>
      <c r="H36" s="281"/>
      <c r="I36" s="281"/>
      <c r="J36" s="281"/>
      <c r="K36" s="281"/>
      <c r="L36" s="281"/>
      <c r="M36" s="294"/>
      <c r="N36" s="298"/>
      <c r="O36" s="311"/>
      <c r="P36" s="139"/>
      <c r="Q36" s="139"/>
      <c r="R36" s="139"/>
      <c r="S36" s="139"/>
      <c r="T36" s="139"/>
    </row>
    <row r="37" spans="1:20" ht="17.25" customHeight="1" thickBot="1">
      <c r="A37" s="139"/>
      <c r="B37" s="139"/>
      <c r="C37" s="281"/>
      <c r="D37" s="281"/>
      <c r="E37" s="281"/>
      <c r="F37" s="281"/>
      <c r="G37" s="281"/>
      <c r="H37" s="281"/>
      <c r="I37" s="281"/>
      <c r="J37" s="281"/>
      <c r="K37" s="281"/>
      <c r="L37" s="281"/>
      <c r="M37" s="295"/>
      <c r="N37" s="281"/>
      <c r="O37" s="312"/>
      <c r="P37" s="139"/>
      <c r="Q37" s="139"/>
      <c r="R37" s="139"/>
      <c r="S37" s="139"/>
      <c r="T37" s="139"/>
    </row>
    <row r="38" spans="1:20" ht="17.25" customHeight="1" thickBot="1">
      <c r="A38" s="139"/>
      <c r="B38" s="139"/>
      <c r="C38" s="313" t="str">
        <f>IF(SUM(Poules!W38:W41)=12,Poules!U38,"")</f>
        <v/>
      </c>
      <c r="D38" s="291"/>
      <c r="E38" s="281"/>
      <c r="F38" s="281"/>
      <c r="G38" s="281"/>
      <c r="H38" s="281"/>
      <c r="I38" s="281"/>
      <c r="J38" s="281"/>
      <c r="K38" s="281"/>
      <c r="L38" s="281"/>
      <c r="M38" s="295"/>
      <c r="N38" s="281"/>
      <c r="O38" s="281"/>
      <c r="P38" s="142"/>
      <c r="Q38" s="139"/>
      <c r="R38" s="139"/>
      <c r="S38" s="139"/>
      <c r="T38" s="139"/>
    </row>
    <row r="39" spans="1:20" ht="17.25" customHeight="1" thickBot="1">
      <c r="A39" s="139"/>
      <c r="B39" s="139"/>
      <c r="C39" s="314"/>
      <c r="D39" s="292"/>
      <c r="E39" s="293"/>
      <c r="F39" s="281"/>
      <c r="G39" s="281"/>
      <c r="H39" s="281"/>
      <c r="I39" s="281"/>
      <c r="J39" s="281"/>
      <c r="K39" s="281"/>
      <c r="L39" s="281"/>
      <c r="M39" s="295"/>
      <c r="N39" s="281"/>
      <c r="O39" s="281"/>
      <c r="P39" s="139"/>
      <c r="Q39" s="139"/>
      <c r="R39" s="139"/>
      <c r="S39" s="139"/>
      <c r="T39" s="139"/>
    </row>
    <row r="40" spans="1:20" ht="17.25" customHeight="1" thickBot="1">
      <c r="A40" s="139"/>
      <c r="B40" s="139"/>
      <c r="C40" s="290"/>
      <c r="D40" s="294" t="str">
        <f>IF(Grille!G74&lt;&gt;"",Grille!G74,"")</f>
        <v/>
      </c>
      <c r="E40" s="293"/>
      <c r="F40" s="311"/>
      <c r="G40" s="291"/>
      <c r="H40" s="281"/>
      <c r="I40" s="281"/>
      <c r="J40" s="281"/>
      <c r="K40" s="281"/>
      <c r="L40" s="281"/>
      <c r="M40" s="295"/>
      <c r="N40" s="281"/>
      <c r="O40" s="281"/>
      <c r="P40" s="139"/>
      <c r="Q40" s="139"/>
      <c r="R40" s="139"/>
      <c r="S40" s="139"/>
      <c r="T40" s="139"/>
    </row>
    <row r="41" spans="1:20" ht="17.25" customHeight="1" thickBot="1">
      <c r="A41" s="139"/>
      <c r="B41" s="139"/>
      <c r="C41" s="281"/>
      <c r="D41" s="295"/>
      <c r="E41" s="296"/>
      <c r="F41" s="312"/>
      <c r="G41" s="292"/>
      <c r="H41" s="281"/>
      <c r="I41" s="281"/>
      <c r="J41" s="281"/>
      <c r="K41" s="281"/>
      <c r="L41" s="281"/>
      <c r="M41" s="295"/>
      <c r="N41" s="281"/>
      <c r="O41" s="281"/>
      <c r="P41" s="139"/>
      <c r="Q41" s="139"/>
      <c r="R41" s="139"/>
      <c r="S41" s="139"/>
      <c r="T41" s="139"/>
    </row>
    <row r="42" spans="1:20" ht="17.25" customHeight="1" thickBot="1">
      <c r="A42" s="139"/>
      <c r="B42" s="139"/>
      <c r="C42" s="313" t="str">
        <f>IF(SUM(Poules!W16:W19,Poules!W27:W30,Poules!W38:W41,Poules!W49:W52,Poules!W60:W63,Poules!W71:W74)=72,Poules!X93,"")</f>
        <v/>
      </c>
      <c r="D42" s="297"/>
      <c r="E42" s="293"/>
      <c r="F42" s="281"/>
      <c r="G42" s="295"/>
      <c r="H42" s="281"/>
      <c r="I42" s="281"/>
      <c r="J42" s="281"/>
      <c r="K42" s="281"/>
      <c r="L42" s="281"/>
      <c r="M42" s="295"/>
      <c r="N42" s="281"/>
      <c r="O42" s="281"/>
      <c r="P42" s="139"/>
      <c r="Q42" s="139"/>
      <c r="R42" s="139"/>
      <c r="S42" s="139"/>
      <c r="T42" s="139"/>
    </row>
    <row r="43" spans="1:20" ht="17.25" customHeight="1" thickBot="1">
      <c r="A43" s="139"/>
      <c r="B43" s="139"/>
      <c r="C43" s="314"/>
      <c r="D43" s="281"/>
      <c r="E43" s="281"/>
      <c r="F43" s="281"/>
      <c r="G43" s="295"/>
      <c r="H43" s="281"/>
      <c r="I43" s="281"/>
      <c r="J43" s="281"/>
      <c r="K43" s="281"/>
      <c r="L43" s="281"/>
      <c r="M43" s="295"/>
      <c r="N43" s="281"/>
      <c r="O43" s="281"/>
      <c r="P43" s="139"/>
      <c r="Q43" s="139"/>
      <c r="R43" s="139"/>
      <c r="S43" s="139"/>
      <c r="T43" s="139"/>
    </row>
    <row r="44" spans="1:20" ht="17.25" customHeight="1" thickBot="1">
      <c r="A44" s="139"/>
      <c r="B44" s="139"/>
      <c r="C44" s="281"/>
      <c r="D44" s="281"/>
      <c r="E44" s="281"/>
      <c r="F44" s="281"/>
      <c r="G44" s="294"/>
      <c r="H44" s="298"/>
      <c r="I44" s="311"/>
      <c r="J44" s="291"/>
      <c r="K44" s="281"/>
      <c r="L44" s="281"/>
      <c r="M44" s="295"/>
      <c r="N44" s="281"/>
      <c r="O44" s="281"/>
      <c r="P44" s="139"/>
      <c r="Q44" s="139"/>
      <c r="R44" s="139"/>
      <c r="S44" s="139"/>
      <c r="T44" s="139"/>
    </row>
    <row r="45" spans="1:20" ht="17.25" customHeight="1" thickBot="1">
      <c r="A45" s="143"/>
      <c r="B45" s="139"/>
      <c r="C45" s="281"/>
      <c r="D45" s="281"/>
      <c r="E45" s="281"/>
      <c r="F45" s="281"/>
      <c r="G45" s="295"/>
      <c r="H45" s="281"/>
      <c r="I45" s="312"/>
      <c r="J45" s="292"/>
      <c r="K45" s="281"/>
      <c r="L45" s="281"/>
      <c r="M45" s="295"/>
      <c r="N45" s="281"/>
      <c r="O45" s="281"/>
      <c r="P45" s="139"/>
      <c r="Q45" s="139"/>
      <c r="R45" s="139"/>
      <c r="S45" s="139"/>
      <c r="T45" s="139"/>
    </row>
    <row r="46" spans="1:20" ht="17.25" customHeight="1" thickBot="1">
      <c r="A46" s="139"/>
      <c r="B46" s="139"/>
      <c r="C46" s="313" t="str">
        <f>IF(SUM(Poules!W60:W63)=12,Poules!U60,"")</f>
        <v/>
      </c>
      <c r="D46" s="291"/>
      <c r="E46" s="281"/>
      <c r="F46" s="281"/>
      <c r="G46" s="295"/>
      <c r="H46" s="281"/>
      <c r="I46" s="281"/>
      <c r="J46" s="295"/>
      <c r="K46" s="281"/>
      <c r="L46" s="281"/>
      <c r="M46" s="295"/>
      <c r="N46" s="281"/>
      <c r="O46" s="281"/>
      <c r="P46" s="139"/>
      <c r="Q46" s="139"/>
      <c r="R46" s="139"/>
      <c r="S46" s="139"/>
      <c r="T46" s="139"/>
    </row>
    <row r="47" spans="1:20" ht="17.25" customHeight="1" thickBot="1">
      <c r="A47" s="139"/>
      <c r="B47" s="139"/>
      <c r="C47" s="314"/>
      <c r="D47" s="292"/>
      <c r="E47" s="293"/>
      <c r="F47" s="281"/>
      <c r="G47" s="295"/>
      <c r="H47" s="281"/>
      <c r="I47" s="281"/>
      <c r="J47" s="295"/>
      <c r="K47" s="281"/>
      <c r="L47" s="281"/>
      <c r="M47" s="295"/>
      <c r="N47" s="281"/>
      <c r="O47" s="281"/>
      <c r="P47" s="139"/>
      <c r="Q47" s="139"/>
      <c r="R47" s="139"/>
      <c r="S47" s="139"/>
      <c r="T47" s="139"/>
    </row>
    <row r="48" spans="1:20" ht="17.25" customHeight="1" thickBot="1">
      <c r="A48" s="139"/>
      <c r="B48" s="139"/>
      <c r="C48" s="281"/>
      <c r="D48" s="294" t="str">
        <f>IF(Grille!G82&lt;&gt;"",Grille!G82,"")</f>
        <v/>
      </c>
      <c r="E48" s="293"/>
      <c r="F48" s="311"/>
      <c r="G48" s="297"/>
      <c r="H48" s="281"/>
      <c r="I48" s="281"/>
      <c r="J48" s="295"/>
      <c r="K48" s="281"/>
      <c r="L48" s="281"/>
      <c r="M48" s="295"/>
      <c r="N48" s="281"/>
      <c r="O48" s="281"/>
      <c r="P48" s="139"/>
      <c r="Q48" s="139"/>
      <c r="R48" s="139"/>
      <c r="S48" s="139"/>
      <c r="T48" s="139"/>
    </row>
    <row r="49" spans="1:20" ht="17.25" customHeight="1" thickBot="1">
      <c r="A49" s="139"/>
      <c r="B49" s="139"/>
      <c r="C49" s="281"/>
      <c r="D49" s="295"/>
      <c r="E49" s="296"/>
      <c r="F49" s="312"/>
      <c r="G49" s="281"/>
      <c r="H49" s="281"/>
      <c r="I49" s="281"/>
      <c r="J49" s="295"/>
      <c r="K49" s="281"/>
      <c r="L49" s="281"/>
      <c r="M49" s="295"/>
      <c r="N49" s="281"/>
      <c r="O49" s="281"/>
      <c r="P49" s="139"/>
      <c r="Q49" s="139"/>
      <c r="R49" s="139"/>
      <c r="S49" s="139"/>
      <c r="T49" s="139"/>
    </row>
    <row r="50" spans="1:20" ht="17.25" customHeight="1" thickBot="1">
      <c r="A50" s="139"/>
      <c r="B50" s="139"/>
      <c r="C50" s="313" t="str">
        <f>IF(SUM(Poules!W49:W52)=12,Poules!U50,"")</f>
        <v/>
      </c>
      <c r="D50" s="297"/>
      <c r="E50" s="293"/>
      <c r="F50" s="281"/>
      <c r="G50" s="281"/>
      <c r="H50" s="281"/>
      <c r="I50" s="281"/>
      <c r="J50" s="295"/>
      <c r="K50" s="281"/>
      <c r="L50" s="281"/>
      <c r="M50" s="295"/>
      <c r="N50" s="281"/>
      <c r="O50" s="281"/>
      <c r="P50" s="139"/>
      <c r="Q50" s="139"/>
      <c r="R50" s="139"/>
      <c r="S50" s="139"/>
      <c r="T50" s="139"/>
    </row>
    <row r="51" spans="1:20" ht="17.25" customHeight="1" thickBot="1">
      <c r="A51" s="139"/>
      <c r="B51" s="139"/>
      <c r="C51" s="314"/>
      <c r="D51" s="281"/>
      <c r="E51" s="281"/>
      <c r="F51" s="281"/>
      <c r="G51" s="281"/>
      <c r="H51" s="281"/>
      <c r="I51" s="281"/>
      <c r="J51" s="295"/>
      <c r="K51" s="281"/>
      <c r="L51" s="281"/>
      <c r="M51" s="295"/>
      <c r="N51" s="281"/>
      <c r="O51" s="281"/>
      <c r="P51" s="139"/>
      <c r="Q51" s="139"/>
      <c r="R51" s="139"/>
      <c r="S51" s="139"/>
      <c r="T51" s="139"/>
    </row>
    <row r="52" spans="1:20" ht="17.25" customHeight="1" thickBot="1">
      <c r="A52" s="139"/>
      <c r="B52" s="139"/>
      <c r="C52" s="281"/>
      <c r="D52" s="281"/>
      <c r="E52" s="281"/>
      <c r="F52" s="281"/>
      <c r="G52" s="281"/>
      <c r="H52" s="281"/>
      <c r="I52" s="281"/>
      <c r="J52" s="294"/>
      <c r="K52" s="298"/>
      <c r="L52" s="311"/>
      <c r="M52" s="297"/>
      <c r="N52" s="281"/>
      <c r="O52" s="281"/>
      <c r="P52" s="139"/>
      <c r="Q52" s="139"/>
      <c r="R52" s="139"/>
      <c r="S52" s="139"/>
      <c r="T52" s="139"/>
    </row>
    <row r="53" spans="1:20" ht="17.25" customHeight="1" thickBot="1">
      <c r="A53" s="139"/>
      <c r="B53" s="139"/>
      <c r="C53" s="281"/>
      <c r="D53" s="281"/>
      <c r="E53" s="281"/>
      <c r="F53" s="281"/>
      <c r="G53" s="281"/>
      <c r="H53" s="281"/>
      <c r="I53" s="281"/>
      <c r="J53" s="295"/>
      <c r="K53" s="281"/>
      <c r="L53" s="312"/>
      <c r="M53" s="281"/>
      <c r="N53" s="281"/>
      <c r="O53" s="281"/>
      <c r="P53" s="139"/>
      <c r="Q53" s="139"/>
      <c r="R53" s="139"/>
      <c r="S53" s="139"/>
      <c r="T53" s="139"/>
    </row>
    <row r="54" spans="1:20" ht="17.25" customHeight="1" thickBot="1">
      <c r="A54" s="139"/>
      <c r="B54" s="139"/>
      <c r="C54" s="313" t="str">
        <f>IF(SUM(Poules!W27:W30)=12,Poules!U27,"")</f>
        <v/>
      </c>
      <c r="D54" s="291"/>
      <c r="E54" s="281"/>
      <c r="F54" s="281"/>
      <c r="G54" s="281"/>
      <c r="H54" s="281"/>
      <c r="I54" s="281"/>
      <c r="J54" s="295"/>
      <c r="K54" s="281"/>
      <c r="L54" s="281"/>
      <c r="M54" s="281"/>
      <c r="N54" s="281"/>
      <c r="O54" s="281"/>
      <c r="P54" s="139"/>
      <c r="Q54" s="139"/>
      <c r="R54" s="139"/>
      <c r="S54" s="139"/>
      <c r="T54" s="139"/>
    </row>
    <row r="55" spans="1:20" ht="17.25" customHeight="1" thickBot="1">
      <c r="A55" s="139"/>
      <c r="B55" s="139"/>
      <c r="C55" s="314"/>
      <c r="D55" s="292"/>
      <c r="E55" s="293"/>
      <c r="F55" s="281"/>
      <c r="G55" s="281"/>
      <c r="H55" s="281"/>
      <c r="I55" s="281"/>
      <c r="J55" s="295"/>
      <c r="K55" s="281"/>
      <c r="L55" s="315"/>
      <c r="M55" s="315"/>
      <c r="N55" s="293"/>
      <c r="O55" s="293"/>
      <c r="P55" s="139"/>
      <c r="Q55" s="139"/>
      <c r="R55" s="139"/>
      <c r="S55" s="139"/>
      <c r="T55" s="139"/>
    </row>
    <row r="56" spans="1:20" ht="17.25" customHeight="1" thickBot="1">
      <c r="A56" s="139"/>
      <c r="B56" s="139"/>
      <c r="C56" s="281"/>
      <c r="D56" s="294" t="str">
        <f>IF(Grille!G90&lt;&gt;"",Grille!G90,"")</f>
        <v/>
      </c>
      <c r="E56" s="293"/>
      <c r="F56" s="311"/>
      <c r="G56" s="291"/>
      <c r="H56" s="281"/>
      <c r="I56" s="281"/>
      <c r="J56" s="295"/>
      <c r="K56" s="281"/>
      <c r="L56" s="293"/>
      <c r="M56" s="293"/>
      <c r="N56" s="293"/>
      <c r="O56" s="293"/>
      <c r="P56" s="139"/>
      <c r="Q56" s="139"/>
      <c r="R56" s="139"/>
      <c r="S56" s="139"/>
      <c r="T56" s="139"/>
    </row>
    <row r="57" spans="1:20" ht="17.25" customHeight="1" thickBot="1">
      <c r="A57" s="139"/>
      <c r="B57" s="139"/>
      <c r="C57" s="281"/>
      <c r="D57" s="295"/>
      <c r="E57" s="296"/>
      <c r="F57" s="312"/>
      <c r="G57" s="292"/>
      <c r="H57" s="281"/>
      <c r="I57" s="281"/>
      <c r="J57" s="295"/>
      <c r="K57" s="281"/>
      <c r="L57" s="293"/>
      <c r="M57" s="293"/>
      <c r="N57" s="293"/>
      <c r="O57" s="293"/>
      <c r="P57" s="139"/>
      <c r="Q57" s="139"/>
      <c r="R57" s="139"/>
      <c r="S57" s="139"/>
      <c r="T57" s="139"/>
    </row>
    <row r="58" spans="1:20" ht="17.25" customHeight="1" thickBot="1">
      <c r="A58" s="139"/>
      <c r="B58" s="139"/>
      <c r="C58" s="313" t="str">
        <f>IF(SUM(Poules!W16:W19,Poules!W27:W30,Poules!W38:W41,Poules!W49:W52,Poules!W60:W63,Poules!W71:W74)=72,Poules!W93,"")</f>
        <v/>
      </c>
      <c r="D58" s="297"/>
      <c r="E58" s="293"/>
      <c r="F58" s="281"/>
      <c r="G58" s="295"/>
      <c r="H58" s="281"/>
      <c r="I58" s="281"/>
      <c r="J58" s="295"/>
      <c r="K58" s="281"/>
      <c r="L58" s="280"/>
      <c r="M58" s="293"/>
      <c r="N58" s="293"/>
      <c r="O58" s="293"/>
      <c r="P58" s="139"/>
      <c r="Q58" s="139"/>
      <c r="R58" s="139"/>
      <c r="S58" s="139"/>
      <c r="T58" s="139"/>
    </row>
    <row r="59" spans="1:20" ht="17.25" customHeight="1" thickBot="1">
      <c r="A59" s="139"/>
      <c r="B59" s="139"/>
      <c r="C59" s="314"/>
      <c r="D59" s="281"/>
      <c r="E59" s="281"/>
      <c r="F59" s="281"/>
      <c r="G59" s="295"/>
      <c r="H59" s="281"/>
      <c r="I59" s="281"/>
      <c r="J59" s="295"/>
      <c r="K59" s="281"/>
      <c r="L59" s="293"/>
      <c r="M59" s="293"/>
      <c r="N59" s="293"/>
      <c r="O59" s="293"/>
      <c r="P59" s="139"/>
      <c r="Q59" s="139"/>
      <c r="R59" s="139"/>
      <c r="S59" s="139"/>
      <c r="T59" s="139"/>
    </row>
    <row r="60" spans="1:20" ht="17.25" customHeight="1" thickBot="1">
      <c r="A60" s="139"/>
      <c r="B60" s="139"/>
      <c r="C60" s="281"/>
      <c r="D60" s="281"/>
      <c r="E60" s="281"/>
      <c r="F60" s="281"/>
      <c r="G60" s="294"/>
      <c r="H60" s="298"/>
      <c r="I60" s="311"/>
      <c r="J60" s="297"/>
      <c r="K60" s="281"/>
      <c r="L60" s="293"/>
      <c r="M60" s="293"/>
      <c r="N60" s="293"/>
      <c r="O60" s="293"/>
      <c r="P60" s="139"/>
      <c r="Q60" s="139"/>
      <c r="R60" s="139"/>
      <c r="S60" s="139"/>
      <c r="T60" s="139"/>
    </row>
    <row r="61" spans="1:20" ht="17.25" customHeight="1" thickBot="1">
      <c r="A61" s="139"/>
      <c r="B61" s="139"/>
      <c r="C61" s="281"/>
      <c r="D61" s="281"/>
      <c r="E61" s="281"/>
      <c r="F61" s="281"/>
      <c r="G61" s="295"/>
      <c r="H61" s="281"/>
      <c r="I61" s="312"/>
      <c r="J61" s="281"/>
      <c r="K61" s="281"/>
      <c r="L61" s="293"/>
      <c r="M61" s="293"/>
      <c r="N61" s="293"/>
      <c r="O61" s="293"/>
      <c r="P61" s="139"/>
      <c r="Q61" s="139"/>
      <c r="R61" s="139"/>
      <c r="S61" s="139"/>
      <c r="T61" s="139"/>
    </row>
    <row r="62" spans="1:20" ht="17.25" customHeight="1" thickBot="1">
      <c r="A62" s="139"/>
      <c r="B62" s="139"/>
      <c r="C62" s="313" t="str">
        <f>IF(SUM(Poules!W71:W74)=12,Poules!U72,"")</f>
        <v/>
      </c>
      <c r="D62" s="291"/>
      <c r="E62" s="281"/>
      <c r="F62" s="281"/>
      <c r="G62" s="295"/>
      <c r="H62" s="281"/>
      <c r="I62" s="281"/>
      <c r="J62" s="281"/>
      <c r="K62" s="281"/>
      <c r="L62" s="293"/>
      <c r="M62" s="299"/>
      <c r="N62" s="293"/>
      <c r="O62" s="280"/>
      <c r="P62" s="139"/>
      <c r="Q62" s="139"/>
      <c r="R62" s="139"/>
      <c r="S62" s="139"/>
      <c r="T62" s="139"/>
    </row>
    <row r="63" spans="1:20" ht="17.25" customHeight="1" thickBot="1">
      <c r="A63" s="139"/>
      <c r="B63" s="139"/>
      <c r="C63" s="314"/>
      <c r="D63" s="292"/>
      <c r="E63" s="293"/>
      <c r="F63" s="281"/>
      <c r="G63" s="295"/>
      <c r="H63" s="281"/>
      <c r="I63" s="281"/>
      <c r="J63" s="281"/>
      <c r="K63" s="281"/>
      <c r="L63" s="293"/>
      <c r="M63" s="293"/>
      <c r="N63" s="293"/>
      <c r="O63" s="293"/>
      <c r="P63" s="139"/>
      <c r="Q63" s="139"/>
      <c r="R63" s="139"/>
      <c r="S63" s="139"/>
      <c r="T63" s="139"/>
    </row>
    <row r="64" spans="1:20" ht="17.25" customHeight="1" thickBot="1">
      <c r="A64" s="139"/>
      <c r="B64" s="139"/>
      <c r="C64" s="281"/>
      <c r="D64" s="294" t="str">
        <f>IF(Grille!G98&lt;&gt;"",Grille!G98,"")</f>
        <v/>
      </c>
      <c r="E64" s="293"/>
      <c r="F64" s="311"/>
      <c r="G64" s="297"/>
      <c r="H64" s="281"/>
      <c r="I64" s="281"/>
      <c r="J64" s="281"/>
      <c r="K64" s="281"/>
      <c r="L64" s="293"/>
      <c r="M64" s="293"/>
      <c r="N64" s="293"/>
      <c r="O64" s="293"/>
      <c r="P64" s="139"/>
      <c r="Q64" s="139"/>
      <c r="R64" s="139"/>
      <c r="S64" s="139"/>
      <c r="T64" s="139"/>
    </row>
    <row r="65" spans="1:20" ht="17.25" customHeight="1" thickBot="1">
      <c r="A65" s="139"/>
      <c r="B65" s="139"/>
      <c r="C65" s="281"/>
      <c r="D65" s="295"/>
      <c r="E65" s="296"/>
      <c r="F65" s="312"/>
      <c r="G65" s="281"/>
      <c r="H65" s="281"/>
      <c r="I65" s="281"/>
      <c r="J65" s="281"/>
      <c r="K65" s="281"/>
      <c r="L65" s="293"/>
      <c r="M65" s="293"/>
      <c r="N65" s="293"/>
      <c r="O65" s="293"/>
      <c r="P65" s="139"/>
      <c r="Q65" s="139"/>
      <c r="R65" s="139"/>
      <c r="S65" s="139"/>
      <c r="T65" s="139"/>
    </row>
    <row r="66" spans="1:20" ht="17.25" customHeight="1" thickBot="1">
      <c r="A66" s="139"/>
      <c r="B66" s="139"/>
      <c r="C66" s="313" t="str">
        <f>IF(SUM(Poules!W60:W63)=12,Poules!U61,"")</f>
        <v/>
      </c>
      <c r="D66" s="297"/>
      <c r="E66" s="293"/>
      <c r="F66" s="281"/>
      <c r="G66" s="281"/>
      <c r="H66" s="281"/>
      <c r="I66" s="281"/>
      <c r="J66" s="281"/>
      <c r="K66" s="281"/>
      <c r="L66" s="280"/>
      <c r="M66" s="293"/>
      <c r="N66" s="293"/>
      <c r="O66" s="293"/>
      <c r="P66" s="139"/>
      <c r="Q66" s="139"/>
      <c r="R66" s="139"/>
      <c r="S66" s="139"/>
      <c r="T66" s="139"/>
    </row>
    <row r="67" spans="1:20" ht="17.25" customHeight="1" thickBot="1">
      <c r="A67" s="139"/>
      <c r="B67" s="139"/>
      <c r="C67" s="314"/>
      <c r="D67" s="281"/>
      <c r="E67" s="281"/>
      <c r="F67" s="281"/>
      <c r="G67" s="281"/>
      <c r="H67" s="281"/>
      <c r="I67" s="281"/>
      <c r="J67" s="281"/>
      <c r="K67" s="281"/>
      <c r="L67" s="281"/>
      <c r="M67" s="281"/>
      <c r="N67" s="281"/>
      <c r="O67" s="281"/>
      <c r="P67" s="139"/>
      <c r="Q67" s="139"/>
      <c r="R67" s="139"/>
      <c r="S67" s="139"/>
      <c r="T67" s="139"/>
    </row>
    <row r="68" spans="1:20" ht="63.75" customHeight="1">
      <c r="A68" s="139"/>
      <c r="B68" s="139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</row>
    <row r="69" spans="1:20" ht="17.25" customHeight="1">
      <c r="A69" s="196" t="s">
        <v>121</v>
      </c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</row>
    <row r="70" spans="1:20" ht="17.25" hidden="1" customHeight="1">
      <c r="F70" s="72" t="str">
        <f>C6</f>
        <v/>
      </c>
      <c r="I70" s="72">
        <f>F8</f>
        <v>0</v>
      </c>
      <c r="J70" s="72" t="str">
        <f>IF(AND(F8&lt;&gt;F70,F8&lt;&gt;F71,F8&lt;&gt;""),"O","")</f>
        <v/>
      </c>
      <c r="L70" s="72">
        <f>I12</f>
        <v>0</v>
      </c>
      <c r="M70" s="72" t="str">
        <f>IF(AND(I12&lt;&gt;I70,I12&lt;&gt;I71,I12&lt;&gt;""),"O","")</f>
        <v/>
      </c>
      <c r="O70" s="72">
        <f>L20</f>
        <v>0</v>
      </c>
      <c r="P70" s="72" t="str">
        <f>IF(AND(L20&lt;&gt;L70,L20&lt;&gt;L71,L20&lt;&gt;""),"O","")</f>
        <v/>
      </c>
      <c r="Q70" s="72" t="str">
        <f>IF(AND(O36&lt;&gt;O70,O36&lt;&gt;O71,O36&lt;&gt;""),"O","")</f>
        <v/>
      </c>
      <c r="R70" s="72">
        <f>COUNTIF(G70:G85,"O")+COUNTIF(J70:J77,"O")+COUNTIF(M70:M73,"O")+COUNTIF(P70:Q71,"O")</f>
        <v>0</v>
      </c>
    </row>
    <row r="71" spans="1:20" ht="17.25" hidden="1" customHeight="1">
      <c r="F71" s="72" t="str">
        <f>C10</f>
        <v/>
      </c>
      <c r="I71" s="72">
        <f>F16</f>
        <v>0</v>
      </c>
      <c r="J71" s="72" t="str">
        <f>IF(AND(F16&lt;&gt;F72,F16&lt;&gt;F73,F16&lt;&gt;""),"O","")</f>
        <v/>
      </c>
      <c r="L71" s="72">
        <f>I28</f>
        <v>0</v>
      </c>
      <c r="M71" s="72" t="str">
        <f>IF(AND(I28&lt;&gt;I72,I28&lt;&gt;I73,I28&lt;&gt;""),"O","")</f>
        <v/>
      </c>
      <c r="O71" s="72">
        <f>L52</f>
        <v>0</v>
      </c>
      <c r="P71" s="72" t="str">
        <f>IF(AND(L52&lt;&gt;L72,L52&lt;&gt;L73,L52&lt;&gt;""),"O","")</f>
        <v/>
      </c>
    </row>
    <row r="72" spans="1:20" ht="17.25" hidden="1" customHeight="1">
      <c r="F72" s="72" t="str">
        <f>C14</f>
        <v/>
      </c>
      <c r="I72" s="72">
        <f>F24</f>
        <v>0</v>
      </c>
      <c r="J72" s="72" t="str">
        <f>IF(AND(F24&lt;&gt;F74,F24&lt;&gt;F75,F24&lt;&gt;""),"O","")</f>
        <v/>
      </c>
      <c r="L72" s="72">
        <f>I44</f>
        <v>0</v>
      </c>
      <c r="M72" s="72" t="str">
        <f>IF(AND(I44&lt;&gt;I74,I44&lt;&gt;I75,I44&lt;&gt;""),"O","")</f>
        <v/>
      </c>
    </row>
    <row r="73" spans="1:20" ht="17.25" hidden="1" customHeight="1">
      <c r="F73" s="72" t="str">
        <f>C18</f>
        <v/>
      </c>
      <c r="I73" s="72">
        <f>F32</f>
        <v>0</v>
      </c>
      <c r="J73" s="72" t="str">
        <f>IF(AND(F32&lt;&gt;F76,F32&lt;&gt;F77,F32&lt;&gt;""),"O","")</f>
        <v/>
      </c>
      <c r="L73" s="72">
        <f>I60</f>
        <v>0</v>
      </c>
      <c r="M73" s="72" t="str">
        <f>IF(AND(I60&lt;&gt;I76,I60&lt;&gt;I77,I60&lt;&gt;""),"O","")</f>
        <v/>
      </c>
    </row>
    <row r="74" spans="1:20" ht="17.25" hidden="1" customHeight="1">
      <c r="F74" s="72" t="str">
        <f>C22</f>
        <v/>
      </c>
      <c r="I74" s="72">
        <f>F40</f>
        <v>0</v>
      </c>
      <c r="J74" s="72" t="str">
        <f>IF(AND(F40&lt;&gt;F78,F40&lt;&gt;F79,F40&lt;&gt;""),"O","")</f>
        <v/>
      </c>
    </row>
    <row r="75" spans="1:20" ht="17.25" hidden="1" customHeight="1">
      <c r="F75" s="72" t="str">
        <f>C26</f>
        <v/>
      </c>
      <c r="I75" s="72">
        <f>F48</f>
        <v>0</v>
      </c>
      <c r="J75" s="72" t="str">
        <f>IF(AND(F48&lt;&gt;F80,F48&lt;&gt;F81,F48&lt;&gt;""),"O","")</f>
        <v/>
      </c>
    </row>
    <row r="76" spans="1:20" ht="17.25" hidden="1" customHeight="1">
      <c r="F76" s="72" t="str">
        <f>C30</f>
        <v/>
      </c>
      <c r="I76" s="72">
        <f>F56</f>
        <v>0</v>
      </c>
      <c r="J76" s="72" t="str">
        <f>IF(AND(F56&lt;&gt;F82,F56&lt;&gt;F83,F56&lt;&gt;""),"O","")</f>
        <v/>
      </c>
    </row>
    <row r="77" spans="1:20" ht="17.25" hidden="1" customHeight="1">
      <c r="F77" s="72" t="str">
        <f>C34</f>
        <v/>
      </c>
      <c r="I77" s="72">
        <f>F64</f>
        <v>0</v>
      </c>
      <c r="J77" s="72" t="str">
        <f>IF(AND(F64&lt;&gt;F84,F64&lt;&gt;F85,F64&lt;&gt;""),"O","")</f>
        <v/>
      </c>
    </row>
    <row r="78" spans="1:20" ht="17.25" hidden="1" customHeight="1">
      <c r="F78" s="72" t="str">
        <f>C38</f>
        <v/>
      </c>
    </row>
    <row r="79" spans="1:20" ht="17.25" hidden="1" customHeight="1">
      <c r="F79" s="72" t="str">
        <f>C42</f>
        <v/>
      </c>
    </row>
    <row r="80" spans="1:20" ht="17.25" hidden="1" customHeight="1">
      <c r="F80" s="72" t="str">
        <f>C46</f>
        <v/>
      </c>
    </row>
    <row r="81" spans="6:6" ht="17.25" hidden="1" customHeight="1">
      <c r="F81" s="72" t="str">
        <f>C50</f>
        <v/>
      </c>
    </row>
    <row r="82" spans="6:6" ht="17.25" hidden="1" customHeight="1">
      <c r="F82" s="72" t="str">
        <f>C54</f>
        <v/>
      </c>
    </row>
    <row r="83" spans="6:6" ht="17.25" hidden="1" customHeight="1">
      <c r="F83" s="72" t="str">
        <f>C58</f>
        <v/>
      </c>
    </row>
    <row r="84" spans="6:6" ht="17.25" hidden="1" customHeight="1">
      <c r="F84" s="72" t="str">
        <f>C62</f>
        <v/>
      </c>
    </row>
    <row r="85" spans="6:6" ht="17.25" hidden="1" customHeight="1">
      <c r="F85" s="72" t="str">
        <f>C66</f>
        <v/>
      </c>
    </row>
  </sheetData>
  <sheetProtection password="90F8" sheet="1" objects="1" scenarios="1" selectLockedCells="1"/>
  <mergeCells count="36">
    <mergeCell ref="L3:M3"/>
    <mergeCell ref="L55:M55"/>
    <mergeCell ref="C6:C7"/>
    <mergeCell ref="C10:C11"/>
    <mergeCell ref="C14:C15"/>
    <mergeCell ref="C18:C19"/>
    <mergeCell ref="C22:C23"/>
    <mergeCell ref="C50:C51"/>
    <mergeCell ref="C54:C55"/>
    <mergeCell ref="F8:F9"/>
    <mergeCell ref="I3:J3"/>
    <mergeCell ref="I12:I13"/>
    <mergeCell ref="I28:I29"/>
    <mergeCell ref="L52:L53"/>
    <mergeCell ref="L20:L21"/>
    <mergeCell ref="C58:C59"/>
    <mergeCell ref="C62:C63"/>
    <mergeCell ref="C66:C67"/>
    <mergeCell ref="C46:C47"/>
    <mergeCell ref="F3:G3"/>
    <mergeCell ref="C42:C43"/>
    <mergeCell ref="C26:C27"/>
    <mergeCell ref="F16:F17"/>
    <mergeCell ref="F24:F25"/>
    <mergeCell ref="F32:F33"/>
    <mergeCell ref="F40:F41"/>
    <mergeCell ref="C3:D3"/>
    <mergeCell ref="C30:C31"/>
    <mergeCell ref="C34:C35"/>
    <mergeCell ref="C38:C39"/>
    <mergeCell ref="O36:O37"/>
    <mergeCell ref="F56:F57"/>
    <mergeCell ref="F64:F65"/>
    <mergeCell ref="F48:F49"/>
    <mergeCell ref="I44:I45"/>
    <mergeCell ref="I60:I61"/>
  </mergeCells>
  <phoneticPr fontId="1" type="noConversion"/>
  <conditionalFormatting sqref="F8:F9">
    <cfRule type="expression" dxfId="16" priority="16" stopIfTrue="1">
      <formula>AND(F8&lt;&gt;C6,F8&lt;&gt;C10,F8&lt;&gt;"")</formula>
    </cfRule>
  </conditionalFormatting>
  <conditionalFormatting sqref="F16:F17">
    <cfRule type="expression" dxfId="15" priority="14" stopIfTrue="1">
      <formula>AND(F16&lt;&gt;C14,F16&lt;&gt;C18,F16&lt;&gt;"")</formula>
    </cfRule>
  </conditionalFormatting>
  <conditionalFormatting sqref="F24:F25">
    <cfRule type="expression" dxfId="14" priority="13" stopIfTrue="1">
      <formula>AND(F24&lt;&gt;C22,F24&lt;&gt;C26,F24&lt;&gt;"")</formula>
    </cfRule>
  </conditionalFormatting>
  <conditionalFormatting sqref="F32:F33">
    <cfRule type="expression" dxfId="13" priority="12" stopIfTrue="1">
      <formula>AND(F32&lt;&gt;C30,F32&lt;&gt;C34,F32&lt;&gt;"")</formula>
    </cfRule>
  </conditionalFormatting>
  <conditionalFormatting sqref="F40:F41">
    <cfRule type="expression" dxfId="12" priority="11" stopIfTrue="1">
      <formula>AND(F40&lt;&gt;C38,F40&lt;&gt;C42,F40&lt;&gt;"")</formula>
    </cfRule>
  </conditionalFormatting>
  <conditionalFormatting sqref="F48:F49">
    <cfRule type="expression" dxfId="11" priority="10" stopIfTrue="1">
      <formula>AND(F48&lt;&gt;C46,F48&lt;&gt;C50,F48&lt;&gt;"")</formula>
    </cfRule>
  </conditionalFormatting>
  <conditionalFormatting sqref="F56:F57">
    <cfRule type="expression" dxfId="10" priority="9" stopIfTrue="1">
      <formula>AND(F56&lt;&gt;C54,F56&lt;&gt;C58,F56&lt;&gt;"")</formula>
    </cfRule>
  </conditionalFormatting>
  <conditionalFormatting sqref="F64:F65">
    <cfRule type="expression" dxfId="9" priority="8" stopIfTrue="1">
      <formula>AND(F64&lt;&gt;C62,F64&lt;&gt;C66,F64&lt;&gt;"")</formula>
    </cfRule>
  </conditionalFormatting>
  <conditionalFormatting sqref="I12:I13">
    <cfRule type="expression" dxfId="8" priority="7" stopIfTrue="1">
      <formula>AND(I12&lt;&gt;F8,I12&lt;&gt;F16,I12&lt;&gt;"")</formula>
    </cfRule>
  </conditionalFormatting>
  <conditionalFormatting sqref="I28:I29">
    <cfRule type="expression" dxfId="7" priority="6" stopIfTrue="1">
      <formula>AND(I28&lt;&gt;F24,I28&lt;&gt;F32,I28&lt;&gt;"")</formula>
    </cfRule>
  </conditionalFormatting>
  <conditionalFormatting sqref="I44:I45">
    <cfRule type="expression" dxfId="6" priority="5" stopIfTrue="1">
      <formula>AND(I44&lt;&gt;F40,I44&lt;&gt;F48,I44&lt;&gt;"")</formula>
    </cfRule>
  </conditionalFormatting>
  <conditionalFormatting sqref="I60:I61">
    <cfRule type="expression" dxfId="5" priority="4" stopIfTrue="1">
      <formula>AND(I60&lt;&gt;F56,I60&lt;&gt;F64,I60&lt;&gt;"")</formula>
    </cfRule>
  </conditionalFormatting>
  <conditionalFormatting sqref="L20:L21">
    <cfRule type="expression" dxfId="4" priority="3" stopIfTrue="1">
      <formula>AND(L20&lt;&gt;I12,L20&lt;&gt;I28,L20&lt;&gt;"")</formula>
    </cfRule>
  </conditionalFormatting>
  <conditionalFormatting sqref="L52:L53">
    <cfRule type="expression" dxfId="3" priority="2" stopIfTrue="1">
      <formula>AND(L52&lt;&gt;I44,L52&lt;&gt;I60,L52&lt;&gt;"")</formula>
    </cfRule>
  </conditionalFormatting>
  <conditionalFormatting sqref="O36:O37">
    <cfRule type="expression" dxfId="2" priority="1" stopIfTrue="1">
      <formula>AND(O36&lt;&gt;L20,O36&lt;&gt;L52,O36&lt;&gt;"")</formula>
    </cfRule>
  </conditionalFormatting>
  <dataValidations count="15">
    <dataValidation type="list" allowBlank="1" showInputMessage="1" showErrorMessage="1" sqref="F8:F9">
      <formula1>List_H1</formula1>
    </dataValidation>
    <dataValidation type="list" allowBlank="1" showInputMessage="1" showErrorMessage="1" sqref="F16:F17">
      <formula1>List_H2</formula1>
    </dataValidation>
    <dataValidation type="list" allowBlank="1" showInputMessage="1" showErrorMessage="1" sqref="F24:F25">
      <formula1>List_H3</formula1>
    </dataValidation>
    <dataValidation type="list" allowBlank="1" showInputMessage="1" showErrorMessage="1" sqref="F32:F33">
      <formula1>List_H4</formula1>
    </dataValidation>
    <dataValidation type="list" allowBlank="1" showInputMessage="1" showErrorMessage="1" sqref="F40:F41">
      <formula1>List_H5</formula1>
    </dataValidation>
    <dataValidation type="list" allowBlank="1" showInputMessage="1" showErrorMessage="1" sqref="F48:F49">
      <formula1>List_H6</formula1>
    </dataValidation>
    <dataValidation type="list" allowBlank="1" showInputMessage="1" showErrorMessage="1" sqref="F56:F57">
      <formula1>List_H7</formula1>
    </dataValidation>
    <dataValidation type="list" allowBlank="1" showInputMessage="1" showErrorMessage="1" sqref="F64:F65">
      <formula1>List_H8</formula1>
    </dataValidation>
    <dataValidation type="list" allowBlank="1" showInputMessage="1" showErrorMessage="1" sqref="I12:I13">
      <formula1>List_Q1</formula1>
    </dataValidation>
    <dataValidation type="list" allowBlank="1" showInputMessage="1" showErrorMessage="1" sqref="I28:I29">
      <formula1>List_Q2</formula1>
    </dataValidation>
    <dataValidation type="list" allowBlank="1" showInputMessage="1" showErrorMessage="1" sqref="I44:I45">
      <formula1>List_Q3</formula1>
    </dataValidation>
    <dataValidation type="list" allowBlank="1" showInputMessage="1" showErrorMessage="1" sqref="I60:I61">
      <formula1>List_Q4</formula1>
    </dataValidation>
    <dataValidation type="list" allowBlank="1" showInputMessage="1" showErrorMessage="1" sqref="L20:L21">
      <formula1>List_D1</formula1>
    </dataValidation>
    <dataValidation type="list" allowBlank="1" showInputMessage="1" showErrorMessage="1" sqref="L52:L53">
      <formula1>List_D2</formula1>
    </dataValidation>
    <dataValidation type="list" allowBlank="1" showInputMessage="1" showErrorMessage="1" sqref="O36:O37">
      <formula1>List_F</formula1>
    </dataValidation>
  </dataValidations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  <picture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4"/>
  <dimension ref="A1:J156"/>
  <sheetViews>
    <sheetView showGridLines="0" showRowColHeaders="0" workbookViewId="0">
      <pane xSplit="7" ySplit="3" topLeftCell="H4" activePane="bottomRight" state="frozenSplit"/>
      <selection pane="topRight" activeCell="T1" sqref="T1"/>
      <selection pane="bottomLeft" activeCell="A25" sqref="A25"/>
      <selection pane="bottomRight" activeCell="J1" sqref="A1:J1048576"/>
    </sheetView>
  </sheetViews>
  <sheetFormatPr baseColWidth="10" defaultRowHeight="12.75"/>
  <cols>
    <col min="1" max="1" width="1.7109375" style="2" hidden="1" customWidth="1"/>
    <col min="2" max="2" width="3.7109375" style="1" hidden="1" customWidth="1"/>
    <col min="3" max="4" width="14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6384" width="11.42578125" style="2"/>
  </cols>
  <sheetData>
    <row r="1" spans="1:10" ht="5.25" customHeight="1" thickBot="1"/>
    <row r="2" spans="1:10" ht="16.5" customHeight="1" thickTop="1" thickBot="1">
      <c r="A2" s="2">
        <v>1</v>
      </c>
      <c r="B2" s="327" t="s">
        <v>133</v>
      </c>
      <c r="C2" s="327"/>
      <c r="D2" s="328"/>
      <c r="E2" s="316" t="s">
        <v>5</v>
      </c>
      <c r="F2" s="317"/>
      <c r="G2" s="317"/>
      <c r="H2" s="106">
        <f>Poules!H2</f>
        <v>0</v>
      </c>
      <c r="I2" s="107"/>
      <c r="J2" s="107"/>
    </row>
    <row r="3" spans="1:10" ht="16.5" thickBot="1">
      <c r="B3" s="310" t="str">
        <f>Poules!F6</f>
        <v>GRILLE INCOMPLETE</v>
      </c>
      <c r="C3" s="310"/>
      <c r="D3" s="310"/>
      <c r="E3" s="66">
        <v>1</v>
      </c>
      <c r="F3" s="66" t="s">
        <v>4</v>
      </c>
      <c r="G3" s="66">
        <v>2</v>
      </c>
      <c r="H3" s="108">
        <f>Poules!H3</f>
        <v>0</v>
      </c>
      <c r="I3" s="123"/>
      <c r="J3" s="124"/>
    </row>
    <row r="4" spans="1:10" ht="17.25" hidden="1" thickTop="1" thickBot="1">
      <c r="B4" s="144"/>
      <c r="C4" s="144"/>
      <c r="D4" s="144"/>
      <c r="E4" s="145"/>
      <c r="F4" s="146"/>
      <c r="G4" s="147"/>
      <c r="H4" s="108">
        <f>Poules!H4</f>
        <v>0</v>
      </c>
      <c r="I4" s="148"/>
      <c r="J4" s="149"/>
    </row>
    <row r="5" spans="1:10" ht="17.25" hidden="1" thickTop="1" thickBot="1">
      <c r="B5" s="144"/>
      <c r="C5" s="144"/>
      <c r="D5" s="144"/>
      <c r="E5" s="145"/>
      <c r="F5" s="146"/>
      <c r="G5" s="147"/>
      <c r="H5" s="148"/>
      <c r="I5" s="148"/>
      <c r="J5" s="149"/>
    </row>
    <row r="6" spans="1:10" ht="13.5" thickTop="1">
      <c r="B6" s="49">
        <v>1</v>
      </c>
      <c r="C6" s="44" t="s">
        <v>191</v>
      </c>
      <c r="D6" s="45" t="s">
        <v>272</v>
      </c>
      <c r="E6" s="74">
        <v>1.3</v>
      </c>
      <c r="F6" s="112">
        <v>3.7</v>
      </c>
      <c r="G6" s="83">
        <v>5.6</v>
      </c>
      <c r="H6" s="47">
        <f>Poules!G15</f>
        <v>0</v>
      </c>
      <c r="I6" s="109">
        <f>Poules!H15</f>
        <v>0</v>
      </c>
      <c r="J6" s="48"/>
    </row>
    <row r="7" spans="1:10">
      <c r="A7" s="12"/>
      <c r="B7" s="50">
        <v>2</v>
      </c>
      <c r="C7" s="7" t="s">
        <v>273</v>
      </c>
      <c r="D7" s="8" t="s">
        <v>292</v>
      </c>
      <c r="E7" s="75">
        <v>1.1000000000000001</v>
      </c>
      <c r="F7" s="113">
        <v>5.5</v>
      </c>
      <c r="G7" s="84">
        <v>9.5</v>
      </c>
      <c r="H7" s="10">
        <f>Poules!G26</f>
        <v>0</v>
      </c>
      <c r="I7" s="110">
        <f>Poules!H26</f>
        <v>0</v>
      </c>
      <c r="J7" s="11"/>
    </row>
    <row r="8" spans="1:10">
      <c r="B8" s="51">
        <v>3</v>
      </c>
      <c r="C8" s="3" t="s">
        <v>274</v>
      </c>
      <c r="D8" s="4" t="s">
        <v>316</v>
      </c>
      <c r="E8" s="75">
        <v>1.1000000000000001</v>
      </c>
      <c r="F8" s="113">
        <v>6</v>
      </c>
      <c r="G8" s="84">
        <v>11</v>
      </c>
      <c r="H8" s="5">
        <f>Poules!G27</f>
        <v>0</v>
      </c>
      <c r="I8" s="111">
        <f>Poules!H27</f>
        <v>0</v>
      </c>
      <c r="J8" s="6"/>
    </row>
    <row r="9" spans="1:10">
      <c r="B9" s="50">
        <v>4</v>
      </c>
      <c r="C9" s="7" t="s">
        <v>275</v>
      </c>
      <c r="D9" s="8" t="s">
        <v>317</v>
      </c>
      <c r="E9" s="75">
        <v>1</v>
      </c>
      <c r="F9" s="113">
        <v>7.2</v>
      </c>
      <c r="G9" s="84">
        <v>15</v>
      </c>
      <c r="H9" s="10">
        <f>Poules!G16</f>
        <v>0</v>
      </c>
      <c r="I9" s="110">
        <f>Poules!H16</f>
        <v>0</v>
      </c>
      <c r="J9" s="11"/>
    </row>
    <row r="10" spans="1:10">
      <c r="B10" s="51">
        <v>5</v>
      </c>
      <c r="C10" s="3" t="s">
        <v>276</v>
      </c>
      <c r="D10" s="4" t="s">
        <v>293</v>
      </c>
      <c r="E10" s="75">
        <v>1.3</v>
      </c>
      <c r="F10" s="113">
        <v>3.7</v>
      </c>
      <c r="G10" s="84">
        <v>5.6</v>
      </c>
      <c r="H10" s="5">
        <f>Poules!G37</f>
        <v>0</v>
      </c>
      <c r="I10" s="111">
        <f>Poules!H37</f>
        <v>0</v>
      </c>
      <c r="J10" s="6"/>
    </row>
    <row r="11" spans="1:10">
      <c r="B11" s="50">
        <v>6</v>
      </c>
      <c r="C11" s="7" t="s">
        <v>277</v>
      </c>
      <c r="D11" s="8" t="s">
        <v>318</v>
      </c>
      <c r="E11" s="75">
        <v>1</v>
      </c>
      <c r="F11" s="113">
        <v>12</v>
      </c>
      <c r="G11" s="84">
        <v>35</v>
      </c>
      <c r="H11" s="10">
        <f>Poules!G38</f>
        <v>0</v>
      </c>
      <c r="I11" s="110">
        <f>Poules!H38</f>
        <v>0</v>
      </c>
      <c r="J11" s="11"/>
    </row>
    <row r="12" spans="1:10">
      <c r="B12" s="51">
        <v>7</v>
      </c>
      <c r="C12" s="3" t="s">
        <v>294</v>
      </c>
      <c r="D12" s="4" t="s">
        <v>278</v>
      </c>
      <c r="E12" s="75">
        <v>1</v>
      </c>
      <c r="F12" s="113">
        <v>6.5</v>
      </c>
      <c r="G12" s="84">
        <v>13</v>
      </c>
      <c r="H12" s="5">
        <f>Poules!G48</f>
        <v>0</v>
      </c>
      <c r="I12" s="111">
        <f>Poules!H48</f>
        <v>0</v>
      </c>
      <c r="J12" s="6"/>
    </row>
    <row r="13" spans="1:10">
      <c r="B13" s="50">
        <v>8</v>
      </c>
      <c r="C13" s="7" t="s">
        <v>279</v>
      </c>
      <c r="D13" s="8" t="s">
        <v>295</v>
      </c>
      <c r="E13" s="75">
        <v>15</v>
      </c>
      <c r="F13" s="113">
        <v>8.5</v>
      </c>
      <c r="G13" s="84">
        <v>1</v>
      </c>
      <c r="H13" s="10">
        <f>Poules!G49</f>
        <v>0</v>
      </c>
      <c r="I13" s="110">
        <f>Poules!H49</f>
        <v>0</v>
      </c>
      <c r="J13" s="11"/>
    </row>
    <row r="14" spans="1:10">
      <c r="B14" s="51">
        <v>9</v>
      </c>
      <c r="C14" s="3" t="s">
        <v>280</v>
      </c>
      <c r="D14" s="4" t="s">
        <v>281</v>
      </c>
      <c r="E14" s="75">
        <v>1</v>
      </c>
      <c r="F14" s="113">
        <v>11</v>
      </c>
      <c r="G14" s="84">
        <v>35</v>
      </c>
      <c r="H14" s="5">
        <f>Poules!G59</f>
        <v>0</v>
      </c>
      <c r="I14" s="111">
        <f>Poules!H59</f>
        <v>0</v>
      </c>
      <c r="J14" s="6"/>
    </row>
    <row r="15" spans="1:10">
      <c r="B15" s="52">
        <v>10</v>
      </c>
      <c r="C15" s="7" t="s">
        <v>319</v>
      </c>
      <c r="D15" s="8" t="s">
        <v>320</v>
      </c>
      <c r="E15" s="75">
        <v>5.2</v>
      </c>
      <c r="F15" s="113">
        <v>3.3</v>
      </c>
      <c r="G15" s="84">
        <v>1.4</v>
      </c>
      <c r="H15" s="10">
        <f>Poules!G60</f>
        <v>0</v>
      </c>
      <c r="I15" s="110">
        <f>Poules!H60</f>
        <v>0</v>
      </c>
      <c r="J15" s="11"/>
    </row>
    <row r="16" spans="1:10">
      <c r="B16" s="51">
        <v>11</v>
      </c>
      <c r="C16" s="3" t="s">
        <v>282</v>
      </c>
      <c r="D16" s="4" t="s">
        <v>296</v>
      </c>
      <c r="E16" s="75">
        <v>8.5</v>
      </c>
      <c r="F16" s="113">
        <v>5.0999999999999996</v>
      </c>
      <c r="G16" s="84">
        <v>1.1000000000000001</v>
      </c>
      <c r="H16" s="5">
        <f>Poules!G71</f>
        <v>0</v>
      </c>
      <c r="I16" s="111">
        <f>Poules!H71</f>
        <v>0</v>
      </c>
      <c r="J16" s="6"/>
    </row>
    <row r="17" spans="1:10">
      <c r="B17" s="50">
        <v>12</v>
      </c>
      <c r="C17" s="7" t="s">
        <v>321</v>
      </c>
      <c r="D17" s="8" t="s">
        <v>322</v>
      </c>
      <c r="E17" s="75">
        <v>1</v>
      </c>
      <c r="F17" s="113">
        <v>12</v>
      </c>
      <c r="G17" s="84">
        <v>55</v>
      </c>
      <c r="H17" s="10">
        <f>Poules!G70</f>
        <v>0</v>
      </c>
      <c r="I17" s="110">
        <f>Poules!H70</f>
        <v>0</v>
      </c>
      <c r="J17" s="11"/>
    </row>
    <row r="18" spans="1:10">
      <c r="B18" s="51">
        <v>13</v>
      </c>
      <c r="C18" s="3" t="s">
        <v>317</v>
      </c>
      <c r="D18" s="4" t="s">
        <v>272</v>
      </c>
      <c r="E18" s="75">
        <v>1</v>
      </c>
      <c r="F18" s="113">
        <v>1</v>
      </c>
      <c r="G18" s="84">
        <v>1</v>
      </c>
      <c r="H18" s="5">
        <f>Poules!G17</f>
        <v>0</v>
      </c>
      <c r="I18" s="111">
        <f>Poules!H17</f>
        <v>0</v>
      </c>
      <c r="J18" s="6"/>
    </row>
    <row r="19" spans="1:10">
      <c r="B19" s="50">
        <v>14</v>
      </c>
      <c r="C19" s="7" t="s">
        <v>273</v>
      </c>
      <c r="D19" s="8" t="s">
        <v>274</v>
      </c>
      <c r="E19" s="75">
        <v>1</v>
      </c>
      <c r="F19" s="113">
        <v>1</v>
      </c>
      <c r="G19" s="84">
        <v>1</v>
      </c>
      <c r="H19" s="10">
        <f>Poules!G29</f>
        <v>0</v>
      </c>
      <c r="I19" s="110">
        <f>Poules!H29</f>
        <v>0</v>
      </c>
      <c r="J19" s="11"/>
    </row>
    <row r="20" spans="1:10">
      <c r="B20" s="51">
        <v>15</v>
      </c>
      <c r="C20" s="3" t="s">
        <v>191</v>
      </c>
      <c r="D20" s="4" t="s">
        <v>275</v>
      </c>
      <c r="E20" s="75">
        <v>1</v>
      </c>
      <c r="F20" s="113">
        <v>1</v>
      </c>
      <c r="G20" s="84">
        <v>1</v>
      </c>
      <c r="H20" s="5">
        <f>Poules!G18</f>
        <v>0</v>
      </c>
      <c r="I20" s="111">
        <f>Poules!H18</f>
        <v>0</v>
      </c>
      <c r="J20" s="6"/>
    </row>
    <row r="21" spans="1:10">
      <c r="B21" s="50">
        <v>16</v>
      </c>
      <c r="C21" s="7" t="s">
        <v>276</v>
      </c>
      <c r="D21" s="8" t="s">
        <v>277</v>
      </c>
      <c r="E21" s="75">
        <v>1</v>
      </c>
      <c r="F21" s="113">
        <v>1</v>
      </c>
      <c r="G21" s="84">
        <v>1</v>
      </c>
      <c r="H21" s="10">
        <f>Poules!G40</f>
        <v>0</v>
      </c>
      <c r="I21" s="180">
        <f>Poules!H40</f>
        <v>0</v>
      </c>
      <c r="J21" s="11"/>
    </row>
    <row r="22" spans="1:10">
      <c r="B22" s="51">
        <v>17</v>
      </c>
      <c r="C22" s="3" t="s">
        <v>316</v>
      </c>
      <c r="D22" s="4" t="s">
        <v>292</v>
      </c>
      <c r="E22" s="75">
        <v>1</v>
      </c>
      <c r="F22" s="113">
        <v>1</v>
      </c>
      <c r="G22" s="84">
        <v>1</v>
      </c>
      <c r="H22" s="5">
        <f>Poules!G28</f>
        <v>0</v>
      </c>
      <c r="I22" s="111">
        <f>Poules!H28</f>
        <v>0</v>
      </c>
      <c r="J22" s="6"/>
    </row>
    <row r="23" spans="1:10">
      <c r="B23" s="50">
        <v>18</v>
      </c>
      <c r="C23" s="7" t="s">
        <v>295</v>
      </c>
      <c r="D23" s="8" t="s">
        <v>278</v>
      </c>
      <c r="E23" s="75">
        <v>1</v>
      </c>
      <c r="F23" s="113">
        <v>1</v>
      </c>
      <c r="G23" s="84">
        <v>1</v>
      </c>
      <c r="H23" s="10">
        <f>Poules!G50</f>
        <v>0</v>
      </c>
      <c r="I23" s="180">
        <f>Poules!H50</f>
        <v>0</v>
      </c>
      <c r="J23" s="11"/>
    </row>
    <row r="24" spans="1:10">
      <c r="B24" s="51">
        <v>19</v>
      </c>
      <c r="C24" s="3" t="s">
        <v>318</v>
      </c>
      <c r="D24" s="4" t="s">
        <v>293</v>
      </c>
      <c r="E24" s="75">
        <v>1</v>
      </c>
      <c r="F24" s="113">
        <v>1</v>
      </c>
      <c r="G24" s="84">
        <v>1</v>
      </c>
      <c r="H24" s="5">
        <f>Poules!G39</f>
        <v>0</v>
      </c>
      <c r="I24" s="111">
        <f>Poules!H39</f>
        <v>0</v>
      </c>
      <c r="J24" s="6"/>
    </row>
    <row r="25" spans="1:10">
      <c r="B25" s="50">
        <v>20</v>
      </c>
      <c r="C25" s="7" t="s">
        <v>294</v>
      </c>
      <c r="D25" s="8" t="s">
        <v>279</v>
      </c>
      <c r="E25" s="75">
        <v>1</v>
      </c>
      <c r="F25" s="113">
        <v>1</v>
      </c>
      <c r="G25" s="84">
        <v>1</v>
      </c>
      <c r="H25" s="10">
        <f>Poules!G51</f>
        <v>0</v>
      </c>
      <c r="I25" s="180">
        <f>Poules!H51</f>
        <v>0</v>
      </c>
      <c r="J25" s="11"/>
    </row>
    <row r="26" spans="1:10">
      <c r="B26" s="51">
        <v>21</v>
      </c>
      <c r="C26" s="3" t="s">
        <v>320</v>
      </c>
      <c r="D26" s="4" t="s">
        <v>281</v>
      </c>
      <c r="E26" s="75">
        <v>1</v>
      </c>
      <c r="F26" s="113">
        <v>1</v>
      </c>
      <c r="G26" s="84">
        <v>1</v>
      </c>
      <c r="H26" s="5">
        <f>Poules!G61</f>
        <v>0</v>
      </c>
      <c r="I26" s="111">
        <f>Poules!H61</f>
        <v>0</v>
      </c>
      <c r="J26" s="6"/>
    </row>
    <row r="27" spans="1:10">
      <c r="B27" s="50">
        <v>22</v>
      </c>
      <c r="C27" s="7" t="s">
        <v>280</v>
      </c>
      <c r="D27" s="8" t="s">
        <v>319</v>
      </c>
      <c r="E27" s="75">
        <v>1</v>
      </c>
      <c r="F27" s="113">
        <v>1</v>
      </c>
      <c r="G27" s="84">
        <v>1</v>
      </c>
      <c r="H27" s="10">
        <f>Poules!G62</f>
        <v>0</v>
      </c>
      <c r="I27" s="180">
        <f>Poules!H62</f>
        <v>0</v>
      </c>
      <c r="J27" s="11"/>
    </row>
    <row r="28" spans="1:10">
      <c r="B28" s="51">
        <v>23</v>
      </c>
      <c r="C28" s="3" t="s">
        <v>296</v>
      </c>
      <c r="D28" s="4" t="s">
        <v>322</v>
      </c>
      <c r="E28" s="75">
        <v>1</v>
      </c>
      <c r="F28" s="113">
        <v>1</v>
      </c>
      <c r="G28" s="84">
        <v>1</v>
      </c>
      <c r="H28" s="5">
        <f>Poules!G72</f>
        <v>0</v>
      </c>
      <c r="I28" s="111">
        <f>Poules!H72</f>
        <v>0</v>
      </c>
      <c r="J28" s="6"/>
    </row>
    <row r="29" spans="1:10">
      <c r="B29" s="53">
        <v>24</v>
      </c>
      <c r="C29" s="13" t="s">
        <v>321</v>
      </c>
      <c r="D29" s="42" t="s">
        <v>282</v>
      </c>
      <c r="E29" s="75">
        <v>1</v>
      </c>
      <c r="F29" s="113">
        <v>1</v>
      </c>
      <c r="G29" s="84">
        <v>1</v>
      </c>
      <c r="H29" s="14">
        <f>Poules!G73</f>
        <v>0</v>
      </c>
      <c r="I29" s="180">
        <f>Poules!H73</f>
        <v>0</v>
      </c>
      <c r="J29" s="11"/>
    </row>
    <row r="30" spans="1:10">
      <c r="B30" s="51">
        <v>25</v>
      </c>
      <c r="C30" s="3" t="s">
        <v>316</v>
      </c>
      <c r="D30" s="4" t="s">
        <v>273</v>
      </c>
      <c r="E30" s="75">
        <v>1</v>
      </c>
      <c r="F30" s="113">
        <v>1</v>
      </c>
      <c r="G30" s="84">
        <v>1</v>
      </c>
      <c r="H30" s="5">
        <f>Poules!G30</f>
        <v>0</v>
      </c>
      <c r="I30" s="111">
        <f>Poules!H30</f>
        <v>0</v>
      </c>
      <c r="J30" s="6"/>
    </row>
    <row r="31" spans="1:10">
      <c r="A31" s="12"/>
      <c r="B31" s="50">
        <v>26</v>
      </c>
      <c r="C31" s="7" t="s">
        <v>292</v>
      </c>
      <c r="D31" s="8" t="s">
        <v>274</v>
      </c>
      <c r="E31" s="75">
        <v>1</v>
      </c>
      <c r="F31" s="113">
        <v>1</v>
      </c>
      <c r="G31" s="84">
        <v>1</v>
      </c>
      <c r="H31" s="10">
        <f>Poules!G31</f>
        <v>0</v>
      </c>
      <c r="I31" s="180">
        <f>Poules!H31</f>
        <v>0</v>
      </c>
      <c r="J31" s="11"/>
    </row>
    <row r="32" spans="1:10">
      <c r="B32" s="51">
        <v>27</v>
      </c>
      <c r="C32" s="3" t="s">
        <v>317</v>
      </c>
      <c r="D32" s="4" t="s">
        <v>191</v>
      </c>
      <c r="E32" s="75">
        <v>1</v>
      </c>
      <c r="F32" s="113">
        <v>1</v>
      </c>
      <c r="G32" s="84">
        <v>1</v>
      </c>
      <c r="H32" s="5">
        <f>Poules!G19</f>
        <v>0</v>
      </c>
      <c r="I32" s="111">
        <f>Poules!H19</f>
        <v>0</v>
      </c>
      <c r="J32" s="6"/>
    </row>
    <row r="33" spans="2:10">
      <c r="B33" s="53">
        <v>28</v>
      </c>
      <c r="C33" s="7" t="s">
        <v>272</v>
      </c>
      <c r="D33" s="8" t="s">
        <v>275</v>
      </c>
      <c r="E33" s="75">
        <v>1</v>
      </c>
      <c r="F33" s="113">
        <v>1</v>
      </c>
      <c r="G33" s="84">
        <v>1</v>
      </c>
      <c r="H33" s="10">
        <f>Poules!G20</f>
        <v>0</v>
      </c>
      <c r="I33" s="180">
        <f>Poules!H20</f>
        <v>0</v>
      </c>
      <c r="J33" s="11"/>
    </row>
    <row r="34" spans="2:10">
      <c r="B34" s="51">
        <v>29</v>
      </c>
      <c r="C34" s="3" t="s">
        <v>318</v>
      </c>
      <c r="D34" s="4" t="s">
        <v>276</v>
      </c>
      <c r="E34" s="75">
        <v>1</v>
      </c>
      <c r="F34" s="113">
        <v>1</v>
      </c>
      <c r="G34" s="84">
        <v>1</v>
      </c>
      <c r="H34" s="5">
        <f>Poules!G41</f>
        <v>0</v>
      </c>
      <c r="I34" s="111">
        <f>Poules!H41</f>
        <v>0</v>
      </c>
      <c r="J34" s="6"/>
    </row>
    <row r="35" spans="2:10">
      <c r="B35" s="53">
        <v>30</v>
      </c>
      <c r="C35" s="7" t="s">
        <v>293</v>
      </c>
      <c r="D35" s="8" t="s">
        <v>277</v>
      </c>
      <c r="E35" s="75">
        <v>1</v>
      </c>
      <c r="F35" s="113">
        <v>1</v>
      </c>
      <c r="G35" s="84">
        <v>1</v>
      </c>
      <c r="H35" s="10">
        <f>Poules!G42</f>
        <v>0</v>
      </c>
      <c r="I35" s="180">
        <f>Poules!H42</f>
        <v>0</v>
      </c>
      <c r="J35" s="11"/>
    </row>
    <row r="36" spans="2:10">
      <c r="B36" s="51">
        <v>31</v>
      </c>
      <c r="C36" s="3" t="s">
        <v>295</v>
      </c>
      <c r="D36" s="4" t="s">
        <v>294</v>
      </c>
      <c r="E36" s="75">
        <v>1</v>
      </c>
      <c r="F36" s="113">
        <v>1</v>
      </c>
      <c r="G36" s="84">
        <v>1</v>
      </c>
      <c r="H36" s="5">
        <f>Poules!G52</f>
        <v>0</v>
      </c>
      <c r="I36" s="111">
        <f>Poules!H52</f>
        <v>0</v>
      </c>
      <c r="J36" s="6"/>
    </row>
    <row r="37" spans="2:10">
      <c r="B37" s="53">
        <v>32</v>
      </c>
      <c r="C37" s="7" t="s">
        <v>278</v>
      </c>
      <c r="D37" s="8" t="s">
        <v>279</v>
      </c>
      <c r="E37" s="75">
        <v>1</v>
      </c>
      <c r="F37" s="113">
        <v>1</v>
      </c>
      <c r="G37" s="84">
        <v>1</v>
      </c>
      <c r="H37" s="10">
        <f>Poules!G53</f>
        <v>0</v>
      </c>
      <c r="I37" s="180">
        <f>Poules!H53</f>
        <v>0</v>
      </c>
      <c r="J37" s="11"/>
    </row>
    <row r="38" spans="2:10">
      <c r="B38" s="51">
        <v>33</v>
      </c>
      <c r="C38" s="3" t="s">
        <v>320</v>
      </c>
      <c r="D38" s="4" t="s">
        <v>280</v>
      </c>
      <c r="E38" s="75">
        <v>1</v>
      </c>
      <c r="F38" s="113">
        <v>1</v>
      </c>
      <c r="G38" s="84">
        <v>1</v>
      </c>
      <c r="H38" s="5">
        <f>Poules!G63</f>
        <v>0</v>
      </c>
      <c r="I38" s="111">
        <f>Poules!H63</f>
        <v>0</v>
      </c>
      <c r="J38" s="6"/>
    </row>
    <row r="39" spans="2:10">
      <c r="B39" s="53">
        <v>34</v>
      </c>
      <c r="C39" s="7" t="s">
        <v>281</v>
      </c>
      <c r="D39" s="8" t="s">
        <v>319</v>
      </c>
      <c r="E39" s="75">
        <v>1</v>
      </c>
      <c r="F39" s="113">
        <v>1</v>
      </c>
      <c r="G39" s="84">
        <v>1</v>
      </c>
      <c r="H39" s="10">
        <f>Poules!G64</f>
        <v>0</v>
      </c>
      <c r="I39" s="180">
        <f>Poules!H64</f>
        <v>0</v>
      </c>
      <c r="J39" s="11"/>
    </row>
    <row r="40" spans="2:10">
      <c r="B40" s="51">
        <v>35</v>
      </c>
      <c r="C40" s="3" t="s">
        <v>296</v>
      </c>
      <c r="D40" s="4" t="s">
        <v>321</v>
      </c>
      <c r="E40" s="75">
        <v>1</v>
      </c>
      <c r="F40" s="113">
        <v>1</v>
      </c>
      <c r="G40" s="84">
        <v>1</v>
      </c>
      <c r="H40" s="5">
        <f>Poules!G74</f>
        <v>0</v>
      </c>
      <c r="I40" s="111">
        <f>Poules!H74</f>
        <v>0</v>
      </c>
      <c r="J40" s="6"/>
    </row>
    <row r="41" spans="2:10" ht="13.5" thickBot="1">
      <c r="B41" s="53">
        <v>36</v>
      </c>
      <c r="C41" s="7" t="s">
        <v>322</v>
      </c>
      <c r="D41" s="8" t="s">
        <v>282</v>
      </c>
      <c r="E41" s="75">
        <v>1</v>
      </c>
      <c r="F41" s="113">
        <v>1</v>
      </c>
      <c r="G41" s="84">
        <v>1</v>
      </c>
      <c r="H41" s="10">
        <f>Poules!G75</f>
        <v>0</v>
      </c>
      <c r="I41" s="180">
        <f>Poules!H75</f>
        <v>0</v>
      </c>
      <c r="J41" s="11"/>
    </row>
    <row r="42" spans="2:10" ht="13.5" thickTop="1">
      <c r="B42" s="49" t="s">
        <v>42</v>
      </c>
      <c r="C42" s="44"/>
      <c r="D42" s="45"/>
      <c r="E42" s="81">
        <v>1</v>
      </c>
      <c r="F42" s="119">
        <v>1</v>
      </c>
      <c r="G42" s="114">
        <v>1</v>
      </c>
      <c r="H42" s="46"/>
      <c r="I42" s="47"/>
      <c r="J42" s="48"/>
    </row>
    <row r="43" spans="2:10">
      <c r="B43" s="50" t="s">
        <v>43</v>
      </c>
      <c r="C43" s="7"/>
      <c r="D43" s="8"/>
      <c r="E43" s="28">
        <v>1</v>
      </c>
      <c r="F43" s="120">
        <v>1</v>
      </c>
      <c r="G43" s="115">
        <v>1</v>
      </c>
      <c r="H43" s="9"/>
      <c r="I43" s="10"/>
      <c r="J43" s="11"/>
    </row>
    <row r="44" spans="2:10">
      <c r="B44" s="54" t="s">
        <v>44</v>
      </c>
      <c r="C44" s="15"/>
      <c r="D44" s="16"/>
      <c r="E44" s="28">
        <v>1</v>
      </c>
      <c r="F44" s="120">
        <v>1</v>
      </c>
      <c r="G44" s="115">
        <v>1</v>
      </c>
      <c r="H44" s="17"/>
      <c r="I44" s="18"/>
      <c r="J44" s="19"/>
    </row>
    <row r="45" spans="2:10">
      <c r="B45" s="50" t="s">
        <v>45</v>
      </c>
      <c r="C45" s="7"/>
      <c r="D45" s="8"/>
      <c r="E45" s="28">
        <v>1</v>
      </c>
      <c r="F45" s="120">
        <v>1</v>
      </c>
      <c r="G45" s="115">
        <v>1</v>
      </c>
      <c r="H45" s="9"/>
      <c r="I45" s="10"/>
      <c r="J45" s="11"/>
    </row>
    <row r="46" spans="2:10">
      <c r="B46" s="54" t="s">
        <v>46</v>
      </c>
      <c r="C46" s="15"/>
      <c r="D46" s="16"/>
      <c r="E46" s="28">
        <v>1</v>
      </c>
      <c r="F46" s="120">
        <v>1</v>
      </c>
      <c r="G46" s="115">
        <v>1</v>
      </c>
      <c r="H46" s="17"/>
      <c r="I46" s="18"/>
      <c r="J46" s="19"/>
    </row>
    <row r="47" spans="2:10">
      <c r="B47" s="50" t="s">
        <v>47</v>
      </c>
      <c r="C47" s="7"/>
      <c r="D47" s="8"/>
      <c r="E47" s="28">
        <v>1</v>
      </c>
      <c r="F47" s="120">
        <v>1</v>
      </c>
      <c r="G47" s="115">
        <v>1</v>
      </c>
      <c r="H47" s="9"/>
      <c r="I47" s="10"/>
      <c r="J47" s="11"/>
    </row>
    <row r="48" spans="2:10">
      <c r="B48" s="54" t="s">
        <v>48</v>
      </c>
      <c r="C48" s="15"/>
      <c r="D48" s="16"/>
      <c r="E48" s="28">
        <v>1</v>
      </c>
      <c r="F48" s="120">
        <v>1</v>
      </c>
      <c r="G48" s="115">
        <v>1</v>
      </c>
      <c r="H48" s="17"/>
      <c r="I48" s="18"/>
      <c r="J48" s="19"/>
    </row>
    <row r="49" spans="2:10" ht="13.5" thickBot="1">
      <c r="B49" s="50" t="s">
        <v>49</v>
      </c>
      <c r="C49" s="7"/>
      <c r="D49" s="8"/>
      <c r="E49" s="28">
        <v>1</v>
      </c>
      <c r="F49" s="120">
        <v>1</v>
      </c>
      <c r="G49" s="115">
        <v>1</v>
      </c>
      <c r="H49" s="9"/>
      <c r="I49" s="10"/>
      <c r="J49" s="11"/>
    </row>
    <row r="50" spans="2:10" ht="13.5" thickTop="1">
      <c r="B50" s="49" t="s">
        <v>7</v>
      </c>
      <c r="C50" s="44"/>
      <c r="D50" s="45"/>
      <c r="E50" s="81">
        <v>1</v>
      </c>
      <c r="F50" s="119">
        <v>1</v>
      </c>
      <c r="G50" s="114">
        <v>1</v>
      </c>
      <c r="H50" s="46"/>
      <c r="I50" s="47"/>
      <c r="J50" s="48"/>
    </row>
    <row r="51" spans="2:10">
      <c r="B51" s="50" t="s">
        <v>8</v>
      </c>
      <c r="C51" s="7"/>
      <c r="D51" s="8"/>
      <c r="E51" s="28">
        <v>1</v>
      </c>
      <c r="F51" s="120">
        <v>1</v>
      </c>
      <c r="G51" s="115">
        <v>1</v>
      </c>
      <c r="H51" s="9"/>
      <c r="I51" s="10"/>
      <c r="J51" s="11"/>
    </row>
    <row r="52" spans="2:10">
      <c r="B52" s="54" t="s">
        <v>9</v>
      </c>
      <c r="C52" s="15"/>
      <c r="D52" s="16"/>
      <c r="E52" s="28">
        <v>1</v>
      </c>
      <c r="F52" s="120">
        <v>1</v>
      </c>
      <c r="G52" s="115">
        <v>1</v>
      </c>
      <c r="H52" s="17"/>
      <c r="I52" s="18"/>
      <c r="J52" s="19"/>
    </row>
    <row r="53" spans="2:10" ht="13.5" thickBot="1">
      <c r="B53" s="53" t="s">
        <v>10</v>
      </c>
      <c r="C53" s="13"/>
      <c r="D53" s="42"/>
      <c r="E53" s="28">
        <v>1</v>
      </c>
      <c r="F53" s="120">
        <v>1</v>
      </c>
      <c r="G53" s="115">
        <v>1</v>
      </c>
      <c r="H53" s="37"/>
      <c r="I53" s="14"/>
      <c r="J53" s="43"/>
    </row>
    <row r="54" spans="2:10" ht="13.5" thickTop="1">
      <c r="B54" s="49" t="s">
        <v>11</v>
      </c>
      <c r="C54" s="44"/>
      <c r="D54" s="45"/>
      <c r="E54" s="81">
        <v>1</v>
      </c>
      <c r="F54" s="119">
        <v>1</v>
      </c>
      <c r="G54" s="116">
        <v>1</v>
      </c>
      <c r="H54" s="46"/>
      <c r="I54" s="47"/>
      <c r="J54" s="48"/>
    </row>
    <row r="55" spans="2:10" ht="13.5" thickBot="1">
      <c r="B55" s="92" t="s">
        <v>12</v>
      </c>
      <c r="C55" s="93"/>
      <c r="D55" s="94"/>
      <c r="E55" s="82">
        <v>1</v>
      </c>
      <c r="F55" s="121">
        <v>1</v>
      </c>
      <c r="G55" s="117">
        <v>1</v>
      </c>
      <c r="H55" s="95"/>
      <c r="I55" s="96"/>
      <c r="J55" s="97"/>
    </row>
    <row r="56" spans="2:10" ht="14.25" thickTop="1" thickBot="1">
      <c r="B56" s="87" t="s">
        <v>51</v>
      </c>
      <c r="C56" s="88"/>
      <c r="D56" s="89"/>
      <c r="E56" s="63">
        <v>1</v>
      </c>
      <c r="F56" s="122">
        <v>1</v>
      </c>
      <c r="G56" s="118">
        <v>1</v>
      </c>
      <c r="H56" s="90"/>
      <c r="I56" s="91"/>
      <c r="J56" s="104"/>
    </row>
    <row r="57" spans="2:10" ht="14.25" thickTop="1" thickBot="1">
      <c r="B57" s="98" t="s">
        <v>2</v>
      </c>
      <c r="C57" s="99"/>
      <c r="D57" s="100"/>
      <c r="E57" s="63">
        <v>1</v>
      </c>
      <c r="F57" s="122">
        <v>1</v>
      </c>
      <c r="G57" s="118">
        <v>1</v>
      </c>
      <c r="H57" s="101"/>
      <c r="I57" s="102"/>
      <c r="J57" s="103"/>
    </row>
    <row r="58" spans="2:10" ht="13.5" thickTop="1">
      <c r="B58" s="55" t="s">
        <v>50</v>
      </c>
      <c r="C58" s="29" t="s">
        <v>78</v>
      </c>
      <c r="D58" s="30"/>
      <c r="E58" s="318"/>
      <c r="F58" s="319"/>
      <c r="G58" s="320"/>
      <c r="H58" s="76" t="str">
        <f>'Phase Finale'!C6</f>
        <v/>
      </c>
      <c r="I58" s="31"/>
      <c r="J58" s="32"/>
    </row>
    <row r="59" spans="2:10">
      <c r="B59" s="56"/>
      <c r="C59" s="24" t="s">
        <v>79</v>
      </c>
      <c r="D59" s="25"/>
      <c r="E59" s="321"/>
      <c r="F59" s="322"/>
      <c r="G59" s="323"/>
      <c r="H59" s="77" t="str">
        <f>'Phase Finale'!C10</f>
        <v/>
      </c>
      <c r="I59" s="26"/>
      <c r="J59" s="32"/>
    </row>
    <row r="60" spans="2:10">
      <c r="B60" s="56"/>
      <c r="C60" s="24" t="s">
        <v>61</v>
      </c>
      <c r="D60" s="25"/>
      <c r="E60" s="321"/>
      <c r="F60" s="322"/>
      <c r="G60" s="323"/>
      <c r="H60" s="77" t="str">
        <f>'Phase Finale'!C14</f>
        <v/>
      </c>
      <c r="I60" s="26"/>
      <c r="J60" s="32"/>
    </row>
    <row r="61" spans="2:10">
      <c r="B61" s="56"/>
      <c r="C61" s="24" t="s">
        <v>62</v>
      </c>
      <c r="D61" s="25"/>
      <c r="E61" s="321"/>
      <c r="F61" s="322"/>
      <c r="G61" s="323"/>
      <c r="H61" s="76" t="str">
        <f>'Phase Finale'!C18</f>
        <v/>
      </c>
      <c r="I61" s="26"/>
      <c r="J61" s="32"/>
    </row>
    <row r="62" spans="2:10">
      <c r="B62" s="56"/>
      <c r="C62" s="24" t="s">
        <v>63</v>
      </c>
      <c r="D62" s="25"/>
      <c r="E62" s="321"/>
      <c r="F62" s="322"/>
      <c r="G62" s="323"/>
      <c r="H62" s="76" t="str">
        <f>'Phase Finale'!C22</f>
        <v/>
      </c>
      <c r="I62" s="26"/>
      <c r="J62" s="32"/>
    </row>
    <row r="63" spans="2:10">
      <c r="B63" s="56"/>
      <c r="C63" s="24" t="s">
        <v>64</v>
      </c>
      <c r="D63" s="25"/>
      <c r="E63" s="321"/>
      <c r="F63" s="322"/>
      <c r="G63" s="323"/>
      <c r="H63" s="76" t="str">
        <f>'Phase Finale'!C26</f>
        <v/>
      </c>
      <c r="I63" s="26"/>
      <c r="J63" s="32"/>
    </row>
    <row r="64" spans="2:10">
      <c r="B64" s="56"/>
      <c r="C64" s="24" t="s">
        <v>65</v>
      </c>
      <c r="D64" s="25"/>
      <c r="E64" s="321"/>
      <c r="F64" s="322"/>
      <c r="G64" s="323"/>
      <c r="H64" s="76" t="str">
        <f>'Phase Finale'!C30</f>
        <v/>
      </c>
      <c r="I64" s="26"/>
      <c r="J64" s="32"/>
    </row>
    <row r="65" spans="2:10">
      <c r="B65" s="56"/>
      <c r="C65" s="24" t="s">
        <v>66</v>
      </c>
      <c r="D65" s="25"/>
      <c r="E65" s="321"/>
      <c r="F65" s="322"/>
      <c r="G65" s="323"/>
      <c r="H65" s="76" t="str">
        <f>'Phase Finale'!C34</f>
        <v/>
      </c>
      <c r="I65" s="26"/>
      <c r="J65" s="32"/>
    </row>
    <row r="66" spans="2:10">
      <c r="B66" s="55"/>
      <c r="C66" s="29" t="s">
        <v>67</v>
      </c>
      <c r="D66" s="30"/>
      <c r="E66" s="321"/>
      <c r="F66" s="322"/>
      <c r="G66" s="323"/>
      <c r="H66" s="76" t="str">
        <f>'Phase Finale'!C38</f>
        <v/>
      </c>
      <c r="I66" s="31"/>
      <c r="J66" s="32"/>
    </row>
    <row r="67" spans="2:10">
      <c r="B67" s="56"/>
      <c r="C67" s="24" t="s">
        <v>68</v>
      </c>
      <c r="D67" s="25"/>
      <c r="E67" s="321"/>
      <c r="F67" s="322"/>
      <c r="G67" s="323"/>
      <c r="H67" s="76" t="str">
        <f>'Phase Finale'!C42</f>
        <v/>
      </c>
      <c r="I67" s="26"/>
      <c r="J67" s="32"/>
    </row>
    <row r="68" spans="2:10">
      <c r="B68" s="56"/>
      <c r="C68" s="24" t="s">
        <v>69</v>
      </c>
      <c r="D68" s="25"/>
      <c r="E68" s="321"/>
      <c r="F68" s="322"/>
      <c r="G68" s="323"/>
      <c r="H68" s="76" t="str">
        <f>'Phase Finale'!C46</f>
        <v/>
      </c>
      <c r="I68" s="26"/>
      <c r="J68" s="32"/>
    </row>
    <row r="69" spans="2:10">
      <c r="B69" s="56"/>
      <c r="C69" s="24" t="s">
        <v>70</v>
      </c>
      <c r="D69" s="25"/>
      <c r="E69" s="321"/>
      <c r="F69" s="322"/>
      <c r="G69" s="323"/>
      <c r="H69" s="76" t="str">
        <f>'Phase Finale'!C50</f>
        <v/>
      </c>
      <c r="I69" s="26"/>
      <c r="J69" s="32"/>
    </row>
    <row r="70" spans="2:10">
      <c r="B70" s="56"/>
      <c r="C70" s="24" t="s">
        <v>71</v>
      </c>
      <c r="D70" s="25"/>
      <c r="E70" s="321"/>
      <c r="F70" s="322"/>
      <c r="G70" s="323"/>
      <c r="H70" s="76" t="str">
        <f>'Phase Finale'!C54</f>
        <v/>
      </c>
      <c r="I70" s="26"/>
      <c r="J70" s="32"/>
    </row>
    <row r="71" spans="2:10">
      <c r="B71" s="56"/>
      <c r="C71" s="24" t="s">
        <v>72</v>
      </c>
      <c r="D71" s="25"/>
      <c r="E71" s="321"/>
      <c r="F71" s="322"/>
      <c r="G71" s="323"/>
      <c r="H71" s="76" t="str">
        <f>'Phase Finale'!C58</f>
        <v/>
      </c>
      <c r="I71" s="26"/>
      <c r="J71" s="32"/>
    </row>
    <row r="72" spans="2:10">
      <c r="B72" s="56"/>
      <c r="C72" s="24" t="s">
        <v>73</v>
      </c>
      <c r="D72" s="25"/>
      <c r="E72" s="321"/>
      <c r="F72" s="322"/>
      <c r="G72" s="323"/>
      <c r="H72" s="76" t="str">
        <f>'Phase Finale'!C62</f>
        <v/>
      </c>
      <c r="I72" s="26"/>
      <c r="J72" s="32"/>
    </row>
    <row r="73" spans="2:10" ht="13.5" thickBot="1">
      <c r="B73" s="59"/>
      <c r="C73" s="40" t="s">
        <v>74</v>
      </c>
      <c r="D73" s="41"/>
      <c r="E73" s="321"/>
      <c r="F73" s="322"/>
      <c r="G73" s="323"/>
      <c r="H73" s="79" t="str">
        <f>'Phase Finale'!C66</f>
        <v/>
      </c>
      <c r="I73" s="35"/>
      <c r="J73" s="36"/>
    </row>
    <row r="74" spans="2:10" ht="13.5" thickTop="1">
      <c r="B74" s="55" t="s">
        <v>0</v>
      </c>
      <c r="C74" s="29" t="s">
        <v>53</v>
      </c>
      <c r="D74" s="30"/>
      <c r="E74" s="321"/>
      <c r="F74" s="322"/>
      <c r="G74" s="323"/>
      <c r="H74" s="76">
        <f>'Phase Finale'!F8</f>
        <v>0</v>
      </c>
      <c r="I74" s="31"/>
      <c r="J74" s="32"/>
    </row>
    <row r="75" spans="2:10">
      <c r="B75" s="56"/>
      <c r="C75" s="24" t="s">
        <v>54</v>
      </c>
      <c r="D75" s="25"/>
      <c r="E75" s="321"/>
      <c r="F75" s="322"/>
      <c r="G75" s="323"/>
      <c r="H75" s="77">
        <f>'Phase Finale'!F16</f>
        <v>0</v>
      </c>
      <c r="I75" s="26"/>
      <c r="J75" s="27"/>
    </row>
    <row r="76" spans="2:10">
      <c r="B76" s="56"/>
      <c r="C76" s="24" t="s">
        <v>55</v>
      </c>
      <c r="D76" s="25"/>
      <c r="E76" s="321"/>
      <c r="F76" s="322"/>
      <c r="G76" s="323"/>
      <c r="H76" s="77">
        <f>'Phase Finale'!F24</f>
        <v>0</v>
      </c>
      <c r="I76" s="26"/>
      <c r="J76" s="27"/>
    </row>
    <row r="77" spans="2:10">
      <c r="B77" s="56"/>
      <c r="C77" s="24" t="s">
        <v>56</v>
      </c>
      <c r="D77" s="25"/>
      <c r="E77" s="321"/>
      <c r="F77" s="322"/>
      <c r="G77" s="323"/>
      <c r="H77" s="77">
        <f>'Phase Finale'!F32</f>
        <v>0</v>
      </c>
      <c r="I77" s="26"/>
      <c r="J77" s="27"/>
    </row>
    <row r="78" spans="2:10">
      <c r="B78" s="56"/>
      <c r="C78" s="24" t="s">
        <v>57</v>
      </c>
      <c r="D78" s="25"/>
      <c r="E78" s="321"/>
      <c r="F78" s="322"/>
      <c r="G78" s="323"/>
      <c r="H78" s="77">
        <f>'Phase Finale'!F40</f>
        <v>0</v>
      </c>
      <c r="I78" s="26"/>
      <c r="J78" s="27"/>
    </row>
    <row r="79" spans="2:10">
      <c r="B79" s="56"/>
      <c r="C79" s="24" t="s">
        <v>58</v>
      </c>
      <c r="D79" s="25"/>
      <c r="E79" s="321"/>
      <c r="F79" s="322"/>
      <c r="G79" s="323"/>
      <c r="H79" s="77">
        <f>'Phase Finale'!F48</f>
        <v>0</v>
      </c>
      <c r="I79" s="26"/>
      <c r="J79" s="27"/>
    </row>
    <row r="80" spans="2:10">
      <c r="B80" s="56"/>
      <c r="C80" s="24" t="s">
        <v>59</v>
      </c>
      <c r="D80" s="25"/>
      <c r="E80" s="321"/>
      <c r="F80" s="322"/>
      <c r="G80" s="323"/>
      <c r="H80" s="77">
        <f>'Phase Finale'!F56</f>
        <v>0</v>
      </c>
      <c r="I80" s="26"/>
      <c r="J80" s="27"/>
    </row>
    <row r="81" spans="2:10" ht="13.5" thickBot="1">
      <c r="B81" s="57"/>
      <c r="C81" s="38" t="s">
        <v>60</v>
      </c>
      <c r="D81" s="39"/>
      <c r="E81" s="321"/>
      <c r="F81" s="322"/>
      <c r="G81" s="323"/>
      <c r="H81" s="77">
        <f>'Phase Finale'!F64</f>
        <v>0</v>
      </c>
      <c r="I81" s="33"/>
      <c r="J81" s="34"/>
    </row>
    <row r="82" spans="2:10" ht="13.5" thickTop="1">
      <c r="B82" s="58" t="s">
        <v>1</v>
      </c>
      <c r="C82" s="20" t="s">
        <v>13</v>
      </c>
      <c r="D82" s="21"/>
      <c r="E82" s="321"/>
      <c r="F82" s="322"/>
      <c r="G82" s="323"/>
      <c r="H82" s="78">
        <f>'Phase Finale'!I12</f>
        <v>0</v>
      </c>
      <c r="I82" s="22"/>
      <c r="J82" s="23"/>
    </row>
    <row r="83" spans="2:10">
      <c r="B83" s="56"/>
      <c r="C83" s="24" t="s">
        <v>14</v>
      </c>
      <c r="D83" s="25"/>
      <c r="E83" s="321"/>
      <c r="F83" s="322"/>
      <c r="G83" s="323"/>
      <c r="H83" s="77">
        <f>'Phase Finale'!I28</f>
        <v>0</v>
      </c>
      <c r="I83" s="26"/>
      <c r="J83" s="27"/>
    </row>
    <row r="84" spans="2:10">
      <c r="B84" s="56"/>
      <c r="C84" s="24" t="s">
        <v>15</v>
      </c>
      <c r="D84" s="25"/>
      <c r="E84" s="321"/>
      <c r="F84" s="322"/>
      <c r="G84" s="323"/>
      <c r="H84" s="77">
        <f>'Phase Finale'!I44</f>
        <v>0</v>
      </c>
      <c r="I84" s="26"/>
      <c r="J84" s="27"/>
    </row>
    <row r="85" spans="2:10" ht="13.5" thickBot="1">
      <c r="B85" s="59"/>
      <c r="C85" s="40" t="s">
        <v>16</v>
      </c>
      <c r="D85" s="41"/>
      <c r="E85" s="321"/>
      <c r="F85" s="322"/>
      <c r="G85" s="323"/>
      <c r="H85" s="79">
        <f>'Phase Finale'!I60</f>
        <v>0</v>
      </c>
      <c r="I85" s="35"/>
      <c r="J85" s="36"/>
    </row>
    <row r="86" spans="2:10" ht="13.5" thickTop="1">
      <c r="B86" s="58" t="s">
        <v>2</v>
      </c>
      <c r="C86" s="20" t="s">
        <v>17</v>
      </c>
      <c r="D86" s="21"/>
      <c r="E86" s="321"/>
      <c r="F86" s="322"/>
      <c r="G86" s="323"/>
      <c r="H86" s="78">
        <f>'Phase Finale'!L20</f>
        <v>0</v>
      </c>
      <c r="I86" s="22"/>
      <c r="J86" s="23"/>
    </row>
    <row r="87" spans="2:10" ht="13.5" thickBot="1">
      <c r="B87" s="59"/>
      <c r="C87" s="40" t="s">
        <v>18</v>
      </c>
      <c r="D87" s="41"/>
      <c r="E87" s="321"/>
      <c r="F87" s="322"/>
      <c r="G87" s="323"/>
      <c r="H87" s="79">
        <f>'Phase Finale'!L52</f>
        <v>0</v>
      </c>
      <c r="I87" s="35"/>
      <c r="J87" s="36"/>
    </row>
    <row r="88" spans="2:10" ht="14.25" thickTop="1" thickBot="1">
      <c r="B88" s="60" t="s">
        <v>3</v>
      </c>
      <c r="C88" s="61" t="s">
        <v>19</v>
      </c>
      <c r="D88" s="62"/>
      <c r="E88" s="324"/>
      <c r="F88" s="325"/>
      <c r="G88" s="326"/>
      <c r="H88" s="80">
        <f>'Phase Finale'!O36</f>
        <v>0</v>
      </c>
      <c r="I88" s="64"/>
      <c r="J88" s="65"/>
    </row>
    <row r="89" spans="2:10" ht="13.5" thickTop="1"/>
    <row r="90" spans="2:10">
      <c r="B90" s="171" t="s">
        <v>134</v>
      </c>
    </row>
    <row r="91" spans="2:10">
      <c r="B91" s="171" t="s">
        <v>135</v>
      </c>
    </row>
    <row r="92" spans="2:10">
      <c r="B92" s="171" t="s">
        <v>136</v>
      </c>
    </row>
    <row r="93" spans="2:10">
      <c r="B93" s="171">
        <v>0</v>
      </c>
    </row>
    <row r="94" spans="2:10">
      <c r="B94" s="171">
        <v>1</v>
      </c>
    </row>
    <row r="95" spans="2:10">
      <c r="B95" s="171">
        <v>2</v>
      </c>
    </row>
    <row r="96" spans="2:10">
      <c r="B96" s="171">
        <v>3</v>
      </c>
    </row>
    <row r="97" spans="2:2" s="2" customFormat="1">
      <c r="B97" s="171">
        <v>4</v>
      </c>
    </row>
    <row r="98" spans="2:2" s="2" customFormat="1">
      <c r="B98" s="171">
        <v>5</v>
      </c>
    </row>
    <row r="99" spans="2:2" s="2" customFormat="1">
      <c r="B99" s="171">
        <v>6</v>
      </c>
    </row>
    <row r="100" spans="2:2" s="2" customFormat="1">
      <c r="B100" s="171">
        <v>7</v>
      </c>
    </row>
    <row r="101" spans="2:2" s="2" customFormat="1">
      <c r="B101" s="171">
        <v>8</v>
      </c>
    </row>
    <row r="102" spans="2:2" s="2" customFormat="1">
      <c r="B102" s="171">
        <v>9</v>
      </c>
    </row>
    <row r="103" spans="2:2" s="2" customFormat="1">
      <c r="B103" s="171" t="s">
        <v>137</v>
      </c>
    </row>
    <row r="104" spans="2:2" s="2" customFormat="1">
      <c r="B104" s="171" t="s">
        <v>138</v>
      </c>
    </row>
    <row r="105" spans="2:2" s="2" customFormat="1">
      <c r="B105" s="171" t="s">
        <v>139</v>
      </c>
    </row>
    <row r="106" spans="2:2" s="2" customFormat="1">
      <c r="B106" s="171" t="s">
        <v>140</v>
      </c>
    </row>
    <row r="107" spans="2:2" s="2" customFormat="1">
      <c r="B107" s="171" t="s">
        <v>141</v>
      </c>
    </row>
    <row r="108" spans="2:2" s="2" customFormat="1">
      <c r="B108" s="171" t="s">
        <v>142</v>
      </c>
    </row>
    <row r="109" spans="2:2" s="2" customFormat="1">
      <c r="B109" s="171" t="s">
        <v>143</v>
      </c>
    </row>
    <row r="110" spans="2:2" s="2" customFormat="1">
      <c r="B110" s="171" t="s">
        <v>144</v>
      </c>
    </row>
    <row r="111" spans="2:2" s="2" customFormat="1">
      <c r="B111" s="171" t="s">
        <v>145</v>
      </c>
    </row>
    <row r="112" spans="2:2" s="2" customFormat="1">
      <c r="B112" s="171" t="s">
        <v>146</v>
      </c>
    </row>
    <row r="113" spans="2:2" s="2" customFormat="1">
      <c r="B113" s="171" t="s">
        <v>147</v>
      </c>
    </row>
    <row r="114" spans="2:2" s="2" customFormat="1">
      <c r="B114" s="171" t="s">
        <v>148</v>
      </c>
    </row>
    <row r="115" spans="2:2" s="2" customFormat="1">
      <c r="B115" s="171" t="s">
        <v>149</v>
      </c>
    </row>
    <row r="116" spans="2:2" s="2" customFormat="1">
      <c r="B116" s="171" t="s">
        <v>150</v>
      </c>
    </row>
    <row r="117" spans="2:2" s="2" customFormat="1">
      <c r="B117" s="171" t="s">
        <v>151</v>
      </c>
    </row>
    <row r="118" spans="2:2" s="2" customFormat="1">
      <c r="B118" s="171" t="s">
        <v>152</v>
      </c>
    </row>
    <row r="119" spans="2:2" s="2" customFormat="1">
      <c r="B119" s="171" t="s">
        <v>153</v>
      </c>
    </row>
    <row r="120" spans="2:2" s="2" customFormat="1">
      <c r="B120" s="171" t="s">
        <v>154</v>
      </c>
    </row>
    <row r="121" spans="2:2" s="2" customFormat="1">
      <c r="B121" s="171" t="s">
        <v>155</v>
      </c>
    </row>
    <row r="122" spans="2:2" s="2" customFormat="1">
      <c r="B122" s="171" t="s">
        <v>156</v>
      </c>
    </row>
    <row r="123" spans="2:2" s="2" customFormat="1">
      <c r="B123" s="171" t="s">
        <v>157</v>
      </c>
    </row>
    <row r="124" spans="2:2" s="2" customFormat="1">
      <c r="B124" s="171" t="s">
        <v>158</v>
      </c>
    </row>
    <row r="125" spans="2:2" s="2" customFormat="1">
      <c r="B125" s="171" t="s">
        <v>159</v>
      </c>
    </row>
    <row r="126" spans="2:2" s="2" customFormat="1">
      <c r="B126" s="171" t="s">
        <v>160</v>
      </c>
    </row>
    <row r="127" spans="2:2" s="2" customFormat="1">
      <c r="B127" s="171" t="s">
        <v>161</v>
      </c>
    </row>
    <row r="128" spans="2:2" s="2" customFormat="1">
      <c r="B128" s="171" t="s">
        <v>162</v>
      </c>
    </row>
    <row r="129" spans="2:2" s="2" customFormat="1">
      <c r="B129" s="171" t="s">
        <v>163</v>
      </c>
    </row>
    <row r="130" spans="2:2" s="2" customFormat="1">
      <c r="B130" s="171" t="s">
        <v>164</v>
      </c>
    </row>
    <row r="131" spans="2:2" s="2" customFormat="1">
      <c r="B131" s="1" t="s">
        <v>165</v>
      </c>
    </row>
    <row r="132" spans="2:2" s="2" customFormat="1">
      <c r="B132" s="1" t="s">
        <v>166</v>
      </c>
    </row>
    <row r="133" spans="2:2" s="2" customFormat="1">
      <c r="B133" s="1" t="s">
        <v>167</v>
      </c>
    </row>
    <row r="134" spans="2:2" s="2" customFormat="1">
      <c r="B134" s="1" t="s">
        <v>1</v>
      </c>
    </row>
    <row r="135" spans="2:2" s="2" customFormat="1">
      <c r="B135" s="1" t="s">
        <v>168</v>
      </c>
    </row>
    <row r="136" spans="2:2" s="2" customFormat="1">
      <c r="B136" s="1" t="s">
        <v>2</v>
      </c>
    </row>
    <row r="137" spans="2:2" s="2" customFormat="1">
      <c r="B137" s="1" t="s">
        <v>6</v>
      </c>
    </row>
    <row r="138" spans="2:2" s="2" customFormat="1">
      <c r="B138" s="1" t="s">
        <v>50</v>
      </c>
    </row>
    <row r="139" spans="2:2" s="2" customFormat="1">
      <c r="B139" s="1" t="s">
        <v>169</v>
      </c>
    </row>
    <row r="140" spans="2:2" s="2" customFormat="1">
      <c r="B140" s="1" t="s">
        <v>22</v>
      </c>
    </row>
    <row r="141" spans="2:2" s="2" customFormat="1">
      <c r="B141" s="1" t="s">
        <v>170</v>
      </c>
    </row>
    <row r="142" spans="2:2" s="2" customFormat="1">
      <c r="B142" s="1" t="s">
        <v>171</v>
      </c>
    </row>
    <row r="143" spans="2:2" s="2" customFormat="1">
      <c r="B143" s="1" t="s">
        <v>172</v>
      </c>
    </row>
    <row r="144" spans="2:2" s="2" customFormat="1">
      <c r="B144" s="1" t="s">
        <v>4</v>
      </c>
    </row>
    <row r="145" spans="2:2" s="2" customFormat="1">
      <c r="B145" s="1" t="s">
        <v>173</v>
      </c>
    </row>
    <row r="146" spans="2:2" s="2" customFormat="1">
      <c r="B146" s="1" t="s">
        <v>23</v>
      </c>
    </row>
    <row r="147" spans="2:2" s="2" customFormat="1">
      <c r="B147" s="1" t="s">
        <v>0</v>
      </c>
    </row>
    <row r="148" spans="2:2" s="2" customFormat="1">
      <c r="B148" s="1" t="s">
        <v>174</v>
      </c>
    </row>
    <row r="149" spans="2:2" s="2" customFormat="1">
      <c r="B149" s="1" t="s">
        <v>175</v>
      </c>
    </row>
    <row r="150" spans="2:2" s="2" customFormat="1">
      <c r="B150" s="1" t="s">
        <v>176</v>
      </c>
    </row>
    <row r="151" spans="2:2" s="2" customFormat="1">
      <c r="B151" s="1" t="s">
        <v>177</v>
      </c>
    </row>
    <row r="152" spans="2:2" s="2" customFormat="1">
      <c r="B152" s="1" t="s">
        <v>3</v>
      </c>
    </row>
    <row r="153" spans="2:2" s="2" customFormat="1">
      <c r="B153" s="1" t="s">
        <v>178</v>
      </c>
    </row>
    <row r="154" spans="2:2" s="2" customFormat="1">
      <c r="B154" s="1" t="s">
        <v>179</v>
      </c>
    </row>
    <row r="155" spans="2:2" s="2" customFormat="1">
      <c r="B155" s="1" t="s">
        <v>180</v>
      </c>
    </row>
    <row r="156" spans="2:2" s="2" customFormat="1">
      <c r="B156" s="1" t="s">
        <v>181</v>
      </c>
    </row>
  </sheetData>
  <sheetProtection password="90F8" sheet="1" objects="1" scenarios="1"/>
  <mergeCells count="4">
    <mergeCell ref="E2:G2"/>
    <mergeCell ref="E58:G88"/>
    <mergeCell ref="B2:D2"/>
    <mergeCell ref="B3:D3"/>
  </mergeCells>
  <phoneticPr fontId="1" type="noConversion"/>
  <conditionalFormatting sqref="B3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15</vt:i4>
      </vt:variant>
    </vt:vector>
  </HeadingPairs>
  <TitlesOfParts>
    <vt:vector size="19" baseType="lpstr">
      <vt:lpstr>Reglement</vt:lpstr>
      <vt:lpstr>Poules</vt:lpstr>
      <vt:lpstr>Phase Finale</vt:lpstr>
      <vt:lpstr>Grille</vt:lpstr>
      <vt:lpstr>List_D1</vt:lpstr>
      <vt:lpstr>List_D2</vt:lpstr>
      <vt:lpstr>List_F</vt:lpstr>
      <vt:lpstr>List_H1</vt:lpstr>
      <vt:lpstr>List_H2</vt:lpstr>
      <vt:lpstr>List_H3</vt:lpstr>
      <vt:lpstr>List_H4</vt:lpstr>
      <vt:lpstr>List_H5</vt:lpstr>
      <vt:lpstr>List_H6</vt:lpstr>
      <vt:lpstr>List_H7</vt:lpstr>
      <vt:lpstr>List_H8</vt:lpstr>
      <vt:lpstr>List_Q1</vt:lpstr>
      <vt:lpstr>List_Q2</vt:lpstr>
      <vt:lpstr>List_Q3</vt:lpstr>
      <vt:lpstr>List_Q4</vt:lpstr>
    </vt:vector>
  </TitlesOfParts>
  <Company>Synergie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J16S501</cp:lastModifiedBy>
  <dcterms:created xsi:type="dcterms:W3CDTF">2012-03-29T08:20:24Z</dcterms:created>
  <dcterms:modified xsi:type="dcterms:W3CDTF">2019-05-24T08:13:19Z</dcterms:modified>
</cp:coreProperties>
</file>